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15" windowHeight="8880" activeTab="2"/>
  </bookViews>
  <sheets>
    <sheet name="Sheet1" sheetId="1" r:id="rId1"/>
    <sheet name="Oct 08" sheetId="2" r:id="rId2"/>
    <sheet name="Feb 09" sheetId="3" r:id="rId3"/>
  </sheets>
  <definedNames>
    <definedName name="_10_Laps">'Sheet1'!$F$2:$G$102</definedName>
    <definedName name="_4_Laps">'Sheet1'!$E$2:$G$102</definedName>
    <definedName name="High">'Sheet1'!$K$2:$N$102</definedName>
    <definedName name="Hurdles">'Sheet1'!$D$2:$G$102</definedName>
    <definedName name="Javelin">'Sheet1'!$I$2:$N$102</definedName>
    <definedName name="Long">'Sheet1'!$L$2:$N$102</definedName>
    <definedName name="LongJump">'Sheet1'!$L$2:$N$102</definedName>
    <definedName name="Shot">'Sheet1'!$J$2:$N$102</definedName>
    <definedName name="Sprint1">'Sheet1'!$B$2:$G$102</definedName>
    <definedName name="Sprint2">'Sheet1'!$C$2:$G$102</definedName>
    <definedName name="Triple">'Sheet1'!$M$2:$N$102</definedName>
  </definedNames>
  <calcPr fullCalcOnLoad="1"/>
</workbook>
</file>

<file path=xl/sharedStrings.xml><?xml version="1.0" encoding="utf-8"?>
<sst xmlns="http://schemas.openxmlformats.org/spreadsheetml/2006/main" count="243" uniqueCount="79">
  <si>
    <t>Sprint 1</t>
  </si>
  <si>
    <t>Sprint 2</t>
  </si>
  <si>
    <t>Hurdles</t>
  </si>
  <si>
    <t>4 Laps</t>
  </si>
  <si>
    <t>10 Laps</t>
  </si>
  <si>
    <t>Points</t>
  </si>
  <si>
    <t>Javelin</t>
  </si>
  <si>
    <t>Shot</t>
  </si>
  <si>
    <t>High</t>
  </si>
  <si>
    <t>Long</t>
  </si>
  <si>
    <t>Triple</t>
  </si>
  <si>
    <t>Athlete</t>
  </si>
  <si>
    <t>DoB</t>
  </si>
  <si>
    <t>Age</t>
  </si>
  <si>
    <t>Score</t>
  </si>
  <si>
    <t>TOTAL</t>
  </si>
  <si>
    <t>TRACK</t>
  </si>
  <si>
    <t>FIELD</t>
  </si>
  <si>
    <t>Sex</t>
  </si>
  <si>
    <t>M</t>
  </si>
  <si>
    <t>F</t>
  </si>
  <si>
    <t>RANK</t>
  </si>
  <si>
    <t>AVE</t>
  </si>
  <si>
    <t>Total Point Rank</t>
  </si>
  <si>
    <t>Mads Kjaersgaard</t>
  </si>
  <si>
    <t>Luke Tomkins</t>
  </si>
  <si>
    <t>Miles Hawes</t>
  </si>
  <si>
    <t>Lewis Church</t>
  </si>
  <si>
    <t>Lewis Tomkins</t>
  </si>
  <si>
    <t>Munro Third</t>
  </si>
  <si>
    <t>Charlie Mumbray</t>
  </si>
  <si>
    <t>Jacob Piercy</t>
  </si>
  <si>
    <t>George H-Smith</t>
  </si>
  <si>
    <t>Alistair Bishop</t>
  </si>
  <si>
    <t>Andy Hagley</t>
  </si>
  <si>
    <t>Georgia R-Smith</t>
  </si>
  <si>
    <t>Francesca Adams</t>
  </si>
  <si>
    <t>Megan Hawes</t>
  </si>
  <si>
    <t>Emily West</t>
  </si>
  <si>
    <t>Chloe Bailey</t>
  </si>
  <si>
    <t>Olivia Neilson</t>
  </si>
  <si>
    <t>Georgina Tatton</t>
  </si>
  <si>
    <t>Lucy Martin</t>
  </si>
  <si>
    <t>Tabitha Adams</t>
  </si>
  <si>
    <t>Emma Campbell</t>
  </si>
  <si>
    <t>Katrina West</t>
  </si>
  <si>
    <t>Liv Holdsworth</t>
  </si>
  <si>
    <t>Simone Baxter</t>
  </si>
  <si>
    <t>Shot (3kg)</t>
  </si>
  <si>
    <t>Hurdles (10)</t>
  </si>
  <si>
    <t>Angharad Ganguli</t>
  </si>
  <si>
    <t>Maria Khotin</t>
  </si>
  <si>
    <t>Felicity Williams-Crawshaw</t>
  </si>
  <si>
    <t>Margaux Delarosa</t>
  </si>
  <si>
    <t>Bessie McGuinness</t>
  </si>
  <si>
    <t>Jess Staveley</t>
  </si>
  <si>
    <t>Dominic Brown</t>
  </si>
  <si>
    <t>Elliot Barham</t>
  </si>
  <si>
    <t>Caitlin Carr</t>
  </si>
  <si>
    <t>Ella Cocker</t>
  </si>
  <si>
    <t>Amy McKerlie</t>
  </si>
  <si>
    <t>Annie Cocker</t>
  </si>
  <si>
    <t>Martha McKerlie</t>
  </si>
  <si>
    <t>Sophie Clinton</t>
  </si>
  <si>
    <t>To complete:</t>
  </si>
  <si>
    <t>Chloe Akhurst</t>
  </si>
  <si>
    <t>Megan Annetts</t>
  </si>
  <si>
    <t>Sam Annetts</t>
  </si>
  <si>
    <t>Events</t>
  </si>
  <si>
    <t>Age at 31/12/08</t>
  </si>
  <si>
    <t/>
  </si>
  <si>
    <t>winner U15 B</t>
  </si>
  <si>
    <t>winner U14 B</t>
  </si>
  <si>
    <t>winner U13 B</t>
  </si>
  <si>
    <t>winner U16 G</t>
  </si>
  <si>
    <t>winner U15 G</t>
  </si>
  <si>
    <t>winner U13 G</t>
  </si>
  <si>
    <t>winner U14 G</t>
  </si>
  <si>
    <t>joint winner U12 G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</si>
</sst>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2" xfId="0" applyFill="1" applyBorder="1" applyAlignment="1">
      <alignment/>
    </xf>
    <xf numFmtId="0" fontId="1" fillId="0" borderId="3" xfId="0" applyFont="1" applyBorder="1" applyAlignment="1">
      <alignment/>
    </xf>
    <xf numFmtId="0" fontId="1" fillId="5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6" borderId="5" xfId="0" applyFont="1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3" borderId="6" xfId="0" applyFill="1" applyBorder="1" applyAlignment="1">
      <alignment/>
    </xf>
    <xf numFmtId="1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4" fontId="0" fillId="0" borderId="7" xfId="0" applyNumberFormat="1" applyBorder="1" applyAlignment="1">
      <alignment/>
    </xf>
    <xf numFmtId="0" fontId="0" fillId="5" borderId="7" xfId="0" applyFill="1" applyBorder="1" applyAlignment="1">
      <alignment/>
    </xf>
    <xf numFmtId="0" fontId="0" fillId="4" borderId="6" xfId="0" applyFill="1" applyBorder="1" applyAlignment="1">
      <alignment/>
    </xf>
    <xf numFmtId="0" fontId="0" fillId="0" borderId="8" xfId="0" applyFill="1" applyBorder="1" applyAlignment="1">
      <alignment/>
    </xf>
    <xf numFmtId="2" fontId="0" fillId="3" borderId="6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1" fillId="3" borderId="6" xfId="0" applyFont="1" applyFill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 horizontal="right"/>
    </xf>
    <xf numFmtId="0" fontId="0" fillId="0" borderId="7" xfId="0" applyNumberFormat="1" applyBorder="1" applyAlignment="1">
      <alignment/>
    </xf>
    <xf numFmtId="14" fontId="0" fillId="0" borderId="8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1" fillId="6" borderId="1" xfId="0" applyFont="1" applyFill="1" applyBorder="1" applyAlignment="1">
      <alignment/>
    </xf>
    <xf numFmtId="0" fontId="0" fillId="6" borderId="1" xfId="0" applyFill="1" applyBorder="1" applyAlignment="1">
      <alignment/>
    </xf>
    <xf numFmtId="2" fontId="0" fillId="6" borderId="1" xfId="0" applyNumberFormat="1" applyFill="1" applyBorder="1" applyAlignment="1">
      <alignment/>
    </xf>
    <xf numFmtId="1" fontId="0" fillId="6" borderId="1" xfId="0" applyNumberFormat="1" applyFill="1" applyBorder="1" applyAlignment="1">
      <alignment/>
    </xf>
    <xf numFmtId="1" fontId="0" fillId="6" borderId="9" xfId="0" applyNumberFormat="1" applyFill="1" applyBorder="1" applyAlignment="1">
      <alignment/>
    </xf>
    <xf numFmtId="0" fontId="1" fillId="6" borderId="1" xfId="0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6" borderId="5" xfId="0" applyFill="1" applyBorder="1" applyAlignment="1">
      <alignment/>
    </xf>
    <xf numFmtId="2" fontId="0" fillId="6" borderId="4" xfId="0" applyNumberFormat="1" applyFill="1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7" borderId="6" xfId="0" applyFill="1" applyBorder="1" applyAlignment="1">
      <alignment/>
    </xf>
    <xf numFmtId="2" fontId="0" fillId="7" borderId="6" xfId="0" applyNumberFormat="1" applyFill="1" applyBorder="1" applyAlignment="1">
      <alignment/>
    </xf>
    <xf numFmtId="2" fontId="0" fillId="8" borderId="6" xfId="0" applyNumberFormat="1" applyFill="1" applyBorder="1" applyAlignment="1">
      <alignment/>
    </xf>
    <xf numFmtId="0" fontId="0" fillId="8" borderId="6" xfId="0" applyFill="1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zoomScale="50" zoomScaleNormal="5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2.75"/>
  <cols>
    <col min="14" max="14" width="9.140625" style="8" customWidth="1"/>
  </cols>
  <sheetData>
    <row r="1" spans="1:15" ht="12.75">
      <c r="A1" s="1" t="s">
        <v>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/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7" t="s">
        <v>5</v>
      </c>
      <c r="O1" s="1"/>
    </row>
    <row r="2" spans="1:14" ht="12.75">
      <c r="A2">
        <v>150</v>
      </c>
      <c r="B2" s="2">
        <v>4.5</v>
      </c>
      <c r="C2" s="2">
        <v>8.6</v>
      </c>
      <c r="D2" s="2">
        <v>4.2</v>
      </c>
      <c r="E2">
        <v>35</v>
      </c>
      <c r="F2" s="3">
        <v>140</v>
      </c>
      <c r="G2">
        <v>150</v>
      </c>
      <c r="H2" s="3"/>
      <c r="I2" s="3">
        <v>220</v>
      </c>
      <c r="J2" s="3">
        <v>100</v>
      </c>
      <c r="K2" s="2">
        <v>10</v>
      </c>
      <c r="L2" s="3">
        <v>84</v>
      </c>
      <c r="M2" s="3">
        <v>250</v>
      </c>
      <c r="N2" s="8">
        <v>50</v>
      </c>
    </row>
    <row r="3" spans="1:14" ht="12.75">
      <c r="A3">
        <v>149</v>
      </c>
      <c r="B3" s="2">
        <v>4.53</v>
      </c>
      <c r="C3" s="2">
        <v>8.66</v>
      </c>
      <c r="D3" s="2">
        <v>4.25</v>
      </c>
      <c r="E3">
        <v>36</v>
      </c>
      <c r="F3" s="3">
        <v>142</v>
      </c>
      <c r="G3">
        <v>149</v>
      </c>
      <c r="H3" s="3"/>
      <c r="I3" s="3">
        <v>240</v>
      </c>
      <c r="J3" s="3">
        <v>110</v>
      </c>
      <c r="K3" s="2">
        <v>10.5</v>
      </c>
      <c r="L3" s="3">
        <v>86</v>
      </c>
      <c r="M3" s="3">
        <v>255</v>
      </c>
      <c r="N3" s="8">
        <v>51</v>
      </c>
    </row>
    <row r="4" spans="1:14" ht="12.75">
      <c r="A4">
        <v>148</v>
      </c>
      <c r="B4" s="2">
        <v>4.56</v>
      </c>
      <c r="C4" s="2">
        <v>8.72</v>
      </c>
      <c r="D4" s="2">
        <v>4.3</v>
      </c>
      <c r="E4">
        <v>37</v>
      </c>
      <c r="F4" s="3">
        <v>144</v>
      </c>
      <c r="G4">
        <v>148</v>
      </c>
      <c r="H4" s="3"/>
      <c r="I4" s="3">
        <v>260</v>
      </c>
      <c r="J4" s="3">
        <v>120</v>
      </c>
      <c r="K4" s="2">
        <v>11</v>
      </c>
      <c r="L4" s="3">
        <v>88</v>
      </c>
      <c r="M4" s="3">
        <v>260</v>
      </c>
      <c r="N4" s="8">
        <v>52</v>
      </c>
    </row>
    <row r="5" spans="1:14" ht="12.75">
      <c r="A5">
        <v>147</v>
      </c>
      <c r="B5" s="2">
        <v>4.59</v>
      </c>
      <c r="C5" s="2">
        <v>8.78</v>
      </c>
      <c r="D5" s="2">
        <v>4.35</v>
      </c>
      <c r="E5">
        <v>38</v>
      </c>
      <c r="F5" s="3">
        <v>146</v>
      </c>
      <c r="G5">
        <v>147</v>
      </c>
      <c r="H5" s="3"/>
      <c r="I5" s="3">
        <v>280</v>
      </c>
      <c r="J5" s="3">
        <v>130</v>
      </c>
      <c r="K5" s="2">
        <v>11.5</v>
      </c>
      <c r="L5" s="3">
        <v>90</v>
      </c>
      <c r="M5" s="3">
        <v>265</v>
      </c>
      <c r="N5" s="8">
        <v>53</v>
      </c>
    </row>
    <row r="6" spans="1:14" ht="12.75">
      <c r="A6">
        <v>146</v>
      </c>
      <c r="B6" s="2">
        <v>4.62</v>
      </c>
      <c r="C6" s="2">
        <v>8.84</v>
      </c>
      <c r="D6" s="2">
        <v>4.4</v>
      </c>
      <c r="E6">
        <v>39</v>
      </c>
      <c r="F6" s="3">
        <v>148</v>
      </c>
      <c r="G6">
        <v>146</v>
      </c>
      <c r="H6" s="3"/>
      <c r="I6" s="3">
        <v>300</v>
      </c>
      <c r="J6" s="3">
        <v>140</v>
      </c>
      <c r="K6" s="2">
        <v>12</v>
      </c>
      <c r="L6" s="3">
        <v>92</v>
      </c>
      <c r="M6" s="3">
        <v>270</v>
      </c>
      <c r="N6" s="8">
        <v>54</v>
      </c>
    </row>
    <row r="7" spans="1:14" ht="12.75">
      <c r="A7">
        <v>145</v>
      </c>
      <c r="B7" s="2">
        <v>4.65</v>
      </c>
      <c r="C7" s="2">
        <v>8.9</v>
      </c>
      <c r="D7" s="2">
        <v>4.45</v>
      </c>
      <c r="E7">
        <v>40</v>
      </c>
      <c r="F7" s="3">
        <v>150</v>
      </c>
      <c r="G7">
        <v>145</v>
      </c>
      <c r="H7" s="3"/>
      <c r="I7" s="3">
        <v>320</v>
      </c>
      <c r="J7" s="3">
        <v>150</v>
      </c>
      <c r="K7" s="2">
        <v>12.5</v>
      </c>
      <c r="L7" s="3">
        <v>94</v>
      </c>
      <c r="M7" s="3">
        <v>275</v>
      </c>
      <c r="N7" s="8">
        <v>55</v>
      </c>
    </row>
    <row r="8" spans="1:14" ht="12.75">
      <c r="A8">
        <v>144</v>
      </c>
      <c r="B8" s="2">
        <v>4.68</v>
      </c>
      <c r="C8" s="2">
        <v>8.96</v>
      </c>
      <c r="D8" s="2">
        <v>4.5</v>
      </c>
      <c r="E8">
        <v>41</v>
      </c>
      <c r="F8" s="3">
        <v>152</v>
      </c>
      <c r="G8">
        <v>144</v>
      </c>
      <c r="H8" s="3"/>
      <c r="I8" s="3">
        <v>340</v>
      </c>
      <c r="J8" s="3">
        <v>160</v>
      </c>
      <c r="K8" s="2">
        <v>13</v>
      </c>
      <c r="L8" s="3">
        <v>96</v>
      </c>
      <c r="M8" s="3">
        <v>280</v>
      </c>
      <c r="N8" s="8">
        <v>56</v>
      </c>
    </row>
    <row r="9" spans="1:14" ht="12.75">
      <c r="A9">
        <v>143</v>
      </c>
      <c r="B9" s="2">
        <v>4.71</v>
      </c>
      <c r="C9" s="2">
        <v>9.02</v>
      </c>
      <c r="D9" s="2">
        <v>4.55</v>
      </c>
      <c r="E9">
        <v>42</v>
      </c>
      <c r="F9" s="3">
        <v>154</v>
      </c>
      <c r="G9">
        <v>143</v>
      </c>
      <c r="H9" s="3"/>
      <c r="I9" s="3">
        <v>360</v>
      </c>
      <c r="J9" s="3">
        <v>170</v>
      </c>
      <c r="K9" s="2">
        <v>13.5</v>
      </c>
      <c r="L9" s="3">
        <v>98</v>
      </c>
      <c r="M9" s="3">
        <v>285</v>
      </c>
      <c r="N9" s="8">
        <v>57</v>
      </c>
    </row>
    <row r="10" spans="1:14" ht="12.75">
      <c r="A10">
        <v>142</v>
      </c>
      <c r="B10" s="2">
        <v>4.74</v>
      </c>
      <c r="C10" s="2">
        <v>9.08</v>
      </c>
      <c r="D10" s="2">
        <v>4.6</v>
      </c>
      <c r="E10">
        <v>43</v>
      </c>
      <c r="F10" s="3">
        <v>156</v>
      </c>
      <c r="G10">
        <v>142</v>
      </c>
      <c r="H10" s="3"/>
      <c r="I10" s="3">
        <v>380</v>
      </c>
      <c r="J10" s="3">
        <v>180</v>
      </c>
      <c r="K10" s="2">
        <v>14</v>
      </c>
      <c r="L10" s="3">
        <v>100</v>
      </c>
      <c r="M10" s="3">
        <v>290</v>
      </c>
      <c r="N10" s="8">
        <v>58</v>
      </c>
    </row>
    <row r="11" spans="1:14" ht="12.75">
      <c r="A11">
        <v>141</v>
      </c>
      <c r="B11" s="2">
        <v>4.77</v>
      </c>
      <c r="C11" s="2">
        <v>9.14</v>
      </c>
      <c r="D11" s="2">
        <v>4.65</v>
      </c>
      <c r="E11">
        <v>44</v>
      </c>
      <c r="F11" s="3">
        <v>158</v>
      </c>
      <c r="G11">
        <v>141</v>
      </c>
      <c r="H11" s="3"/>
      <c r="I11" s="3">
        <v>400</v>
      </c>
      <c r="J11" s="3">
        <v>190</v>
      </c>
      <c r="K11" s="2">
        <v>14.5</v>
      </c>
      <c r="L11" s="3">
        <v>102</v>
      </c>
      <c r="M11" s="3">
        <v>295</v>
      </c>
      <c r="N11" s="8">
        <v>59</v>
      </c>
    </row>
    <row r="12" spans="1:14" ht="12.75">
      <c r="A12">
        <v>140</v>
      </c>
      <c r="B12" s="2">
        <v>4.8</v>
      </c>
      <c r="C12" s="2">
        <v>9.2</v>
      </c>
      <c r="D12" s="2">
        <v>4.7</v>
      </c>
      <c r="E12">
        <v>45</v>
      </c>
      <c r="F12" s="3">
        <v>160</v>
      </c>
      <c r="G12">
        <v>140</v>
      </c>
      <c r="H12" s="3"/>
      <c r="I12" s="3">
        <v>420</v>
      </c>
      <c r="J12" s="3">
        <v>200</v>
      </c>
      <c r="K12" s="2">
        <v>15</v>
      </c>
      <c r="L12" s="3">
        <v>104</v>
      </c>
      <c r="M12" s="3">
        <v>300</v>
      </c>
      <c r="N12" s="8">
        <v>60</v>
      </c>
    </row>
    <row r="13" spans="1:14" ht="12.75">
      <c r="A13">
        <v>139</v>
      </c>
      <c r="B13" s="2">
        <v>4.83</v>
      </c>
      <c r="C13" s="2">
        <v>9.26000000000001</v>
      </c>
      <c r="D13" s="2">
        <v>4.75</v>
      </c>
      <c r="E13">
        <v>46</v>
      </c>
      <c r="F13" s="3">
        <v>162</v>
      </c>
      <c r="G13">
        <v>139</v>
      </c>
      <c r="H13" s="3"/>
      <c r="I13" s="3">
        <v>440</v>
      </c>
      <c r="J13" s="3">
        <v>210</v>
      </c>
      <c r="K13" s="2">
        <v>15.5</v>
      </c>
      <c r="L13" s="3">
        <v>106</v>
      </c>
      <c r="M13" s="3">
        <v>305</v>
      </c>
      <c r="N13" s="8">
        <v>61</v>
      </c>
    </row>
    <row r="14" spans="1:14" ht="12.75">
      <c r="A14">
        <v>138</v>
      </c>
      <c r="B14" s="2">
        <v>4.86</v>
      </c>
      <c r="C14" s="2">
        <v>9.32000000000001</v>
      </c>
      <c r="D14" s="2">
        <v>4.8</v>
      </c>
      <c r="E14">
        <v>47</v>
      </c>
      <c r="F14" s="3">
        <v>164</v>
      </c>
      <c r="G14">
        <v>138</v>
      </c>
      <c r="H14" s="3"/>
      <c r="I14" s="3">
        <v>460</v>
      </c>
      <c r="J14" s="3">
        <v>220</v>
      </c>
      <c r="K14" s="2">
        <v>16</v>
      </c>
      <c r="L14" s="3">
        <v>108</v>
      </c>
      <c r="M14" s="3">
        <v>310</v>
      </c>
      <c r="N14" s="8">
        <v>62</v>
      </c>
    </row>
    <row r="15" spans="1:14" ht="12.75">
      <c r="A15">
        <v>137</v>
      </c>
      <c r="B15" s="2">
        <v>4.89</v>
      </c>
      <c r="C15" s="2">
        <v>9.38000000000001</v>
      </c>
      <c r="D15" s="2">
        <v>4.85</v>
      </c>
      <c r="E15">
        <v>48</v>
      </c>
      <c r="F15" s="3">
        <v>166</v>
      </c>
      <c r="G15">
        <v>137</v>
      </c>
      <c r="H15" s="3"/>
      <c r="I15" s="3">
        <v>480</v>
      </c>
      <c r="J15" s="3">
        <v>230</v>
      </c>
      <c r="K15" s="2">
        <v>16.5</v>
      </c>
      <c r="L15" s="3">
        <v>110</v>
      </c>
      <c r="M15" s="3">
        <v>315</v>
      </c>
      <c r="N15" s="8">
        <v>63</v>
      </c>
    </row>
    <row r="16" spans="1:14" ht="12.75">
      <c r="A16">
        <v>136</v>
      </c>
      <c r="B16" s="2">
        <v>4.92</v>
      </c>
      <c r="C16" s="2">
        <v>9.44000000000001</v>
      </c>
      <c r="D16" s="2">
        <v>4.9</v>
      </c>
      <c r="E16">
        <v>49</v>
      </c>
      <c r="F16" s="3">
        <v>168</v>
      </c>
      <c r="G16">
        <v>136</v>
      </c>
      <c r="H16" s="3"/>
      <c r="I16" s="3">
        <v>500</v>
      </c>
      <c r="J16" s="3">
        <v>240</v>
      </c>
      <c r="K16" s="2">
        <v>17</v>
      </c>
      <c r="L16" s="3">
        <v>112</v>
      </c>
      <c r="M16" s="3">
        <v>320</v>
      </c>
      <c r="N16" s="8">
        <v>64</v>
      </c>
    </row>
    <row r="17" spans="1:14" ht="12.75">
      <c r="A17">
        <v>135</v>
      </c>
      <c r="B17" s="2">
        <v>4.95</v>
      </c>
      <c r="C17" s="2">
        <v>9.50000000000001</v>
      </c>
      <c r="D17" s="2">
        <v>4.95</v>
      </c>
      <c r="E17">
        <v>50</v>
      </c>
      <c r="F17" s="3">
        <v>170</v>
      </c>
      <c r="G17">
        <v>135</v>
      </c>
      <c r="H17" s="3"/>
      <c r="I17" s="3">
        <v>520</v>
      </c>
      <c r="J17" s="3">
        <v>250</v>
      </c>
      <c r="K17" s="2">
        <v>17.5</v>
      </c>
      <c r="L17" s="3">
        <v>114</v>
      </c>
      <c r="M17" s="3">
        <v>325</v>
      </c>
      <c r="N17" s="8">
        <v>65</v>
      </c>
    </row>
    <row r="18" spans="1:14" ht="12.75">
      <c r="A18">
        <v>134</v>
      </c>
      <c r="B18" s="2">
        <v>4.98</v>
      </c>
      <c r="C18" s="2">
        <v>9.56000000000001</v>
      </c>
      <c r="D18" s="2">
        <v>5</v>
      </c>
      <c r="E18">
        <v>51</v>
      </c>
      <c r="F18" s="3">
        <v>172</v>
      </c>
      <c r="G18">
        <v>134</v>
      </c>
      <c r="H18" s="3"/>
      <c r="I18" s="3">
        <v>540</v>
      </c>
      <c r="J18" s="3">
        <v>260</v>
      </c>
      <c r="K18" s="2">
        <v>18</v>
      </c>
      <c r="L18" s="3">
        <v>116</v>
      </c>
      <c r="M18" s="3">
        <v>330</v>
      </c>
      <c r="N18" s="8">
        <v>66</v>
      </c>
    </row>
    <row r="19" spans="1:14" ht="12.75">
      <c r="A19">
        <v>133</v>
      </c>
      <c r="B19" s="2">
        <v>5.01</v>
      </c>
      <c r="C19" s="2">
        <v>9.62000000000001</v>
      </c>
      <c r="D19" s="2">
        <v>5.05</v>
      </c>
      <c r="E19">
        <v>52</v>
      </c>
      <c r="F19" s="3">
        <v>174</v>
      </c>
      <c r="G19">
        <v>133</v>
      </c>
      <c r="H19" s="3"/>
      <c r="I19" s="3">
        <v>560</v>
      </c>
      <c r="J19" s="3">
        <v>270</v>
      </c>
      <c r="K19" s="2">
        <v>18.5</v>
      </c>
      <c r="L19" s="3">
        <v>118</v>
      </c>
      <c r="M19" s="3">
        <v>335</v>
      </c>
      <c r="N19" s="8">
        <v>67</v>
      </c>
    </row>
    <row r="20" spans="1:14" ht="12.75">
      <c r="A20">
        <v>132</v>
      </c>
      <c r="B20" s="2">
        <v>5.04</v>
      </c>
      <c r="C20" s="2">
        <v>9.68000000000001</v>
      </c>
      <c r="D20" s="2">
        <v>5.1</v>
      </c>
      <c r="E20">
        <v>53</v>
      </c>
      <c r="F20" s="3">
        <v>176</v>
      </c>
      <c r="G20">
        <v>132</v>
      </c>
      <c r="H20" s="3"/>
      <c r="I20" s="3">
        <v>580</v>
      </c>
      <c r="J20" s="3">
        <v>280</v>
      </c>
      <c r="K20" s="2">
        <v>19</v>
      </c>
      <c r="L20" s="3">
        <v>120</v>
      </c>
      <c r="M20" s="3">
        <v>340</v>
      </c>
      <c r="N20" s="8">
        <v>68</v>
      </c>
    </row>
    <row r="21" spans="1:14" ht="12.75">
      <c r="A21">
        <v>131</v>
      </c>
      <c r="B21" s="2">
        <v>5.07</v>
      </c>
      <c r="C21" s="2">
        <v>9.74000000000001</v>
      </c>
      <c r="D21" s="2">
        <v>5.15</v>
      </c>
      <c r="E21">
        <v>54</v>
      </c>
      <c r="F21" s="3">
        <v>178</v>
      </c>
      <c r="G21">
        <v>131</v>
      </c>
      <c r="H21" s="3"/>
      <c r="I21" s="3">
        <v>600</v>
      </c>
      <c r="J21" s="3">
        <v>290</v>
      </c>
      <c r="K21" s="2">
        <v>19.5</v>
      </c>
      <c r="L21" s="3">
        <v>122</v>
      </c>
      <c r="M21" s="3">
        <v>345</v>
      </c>
      <c r="N21" s="8">
        <v>69</v>
      </c>
    </row>
    <row r="22" spans="1:14" ht="12.75">
      <c r="A22">
        <v>130</v>
      </c>
      <c r="B22" s="2">
        <v>5.1</v>
      </c>
      <c r="C22" s="2">
        <v>9.80000000000001</v>
      </c>
      <c r="D22" s="2">
        <v>5.2</v>
      </c>
      <c r="E22">
        <v>55</v>
      </c>
      <c r="F22" s="3">
        <v>180</v>
      </c>
      <c r="G22">
        <v>130</v>
      </c>
      <c r="H22" s="3"/>
      <c r="I22" s="3">
        <v>620</v>
      </c>
      <c r="J22" s="3">
        <v>300</v>
      </c>
      <c r="K22" s="2">
        <v>20</v>
      </c>
      <c r="L22" s="3">
        <v>124</v>
      </c>
      <c r="M22" s="3">
        <v>350</v>
      </c>
      <c r="N22" s="8">
        <v>70</v>
      </c>
    </row>
    <row r="23" spans="1:14" ht="12.75">
      <c r="A23">
        <v>129</v>
      </c>
      <c r="B23" s="2">
        <v>5.13000000000001</v>
      </c>
      <c r="C23" s="2">
        <v>9.86000000000001</v>
      </c>
      <c r="D23" s="2">
        <v>5.25</v>
      </c>
      <c r="E23">
        <v>56</v>
      </c>
      <c r="F23" s="3">
        <v>182</v>
      </c>
      <c r="G23">
        <v>129</v>
      </c>
      <c r="H23" s="3"/>
      <c r="I23" s="3">
        <v>640</v>
      </c>
      <c r="J23" s="3">
        <v>310</v>
      </c>
      <c r="K23" s="2">
        <v>20.5</v>
      </c>
      <c r="L23" s="3">
        <v>126</v>
      </c>
      <c r="M23" s="3">
        <v>355</v>
      </c>
      <c r="N23" s="8">
        <v>71</v>
      </c>
    </row>
    <row r="24" spans="1:14" ht="12.75">
      <c r="A24">
        <v>128</v>
      </c>
      <c r="B24" s="2">
        <v>5.16000000000001</v>
      </c>
      <c r="C24" s="2">
        <v>9.92000000000001</v>
      </c>
      <c r="D24" s="2">
        <v>5.3</v>
      </c>
      <c r="E24">
        <v>57</v>
      </c>
      <c r="F24" s="3">
        <v>184</v>
      </c>
      <c r="G24">
        <v>128</v>
      </c>
      <c r="H24" s="3"/>
      <c r="I24" s="3">
        <v>660</v>
      </c>
      <c r="J24" s="3">
        <v>320</v>
      </c>
      <c r="K24" s="2">
        <v>21</v>
      </c>
      <c r="L24" s="3">
        <v>128</v>
      </c>
      <c r="M24" s="3">
        <v>360</v>
      </c>
      <c r="N24" s="8">
        <v>72</v>
      </c>
    </row>
    <row r="25" spans="1:14" ht="12.75">
      <c r="A25">
        <v>127</v>
      </c>
      <c r="B25" s="2">
        <v>5.19000000000001</v>
      </c>
      <c r="C25" s="2">
        <v>9.98000000000001</v>
      </c>
      <c r="D25" s="2">
        <v>5.35</v>
      </c>
      <c r="E25">
        <v>58</v>
      </c>
      <c r="F25" s="3">
        <v>186</v>
      </c>
      <c r="G25">
        <v>127</v>
      </c>
      <c r="H25" s="3"/>
      <c r="I25" s="3">
        <v>680</v>
      </c>
      <c r="J25" s="3">
        <v>330</v>
      </c>
      <c r="K25" s="2">
        <v>21.5</v>
      </c>
      <c r="L25" s="3">
        <v>130</v>
      </c>
      <c r="M25" s="3">
        <v>365</v>
      </c>
      <c r="N25" s="8">
        <v>73</v>
      </c>
    </row>
    <row r="26" spans="1:14" ht="12.75">
      <c r="A26">
        <v>126</v>
      </c>
      <c r="B26" s="2">
        <v>5.22000000000001</v>
      </c>
      <c r="C26" s="2">
        <v>10.04</v>
      </c>
      <c r="D26" s="2">
        <v>5.4</v>
      </c>
      <c r="E26">
        <v>59</v>
      </c>
      <c r="F26" s="3">
        <v>188</v>
      </c>
      <c r="G26">
        <v>126</v>
      </c>
      <c r="H26" s="3"/>
      <c r="I26" s="3">
        <v>700</v>
      </c>
      <c r="J26" s="3">
        <v>340</v>
      </c>
      <c r="K26" s="2">
        <v>22</v>
      </c>
      <c r="L26" s="3">
        <v>132</v>
      </c>
      <c r="M26" s="3">
        <v>370</v>
      </c>
      <c r="N26" s="8">
        <v>74</v>
      </c>
    </row>
    <row r="27" spans="1:14" ht="12.75">
      <c r="A27">
        <v>125</v>
      </c>
      <c r="B27" s="2">
        <v>5.25000000000001</v>
      </c>
      <c r="C27" s="2">
        <v>10.1</v>
      </c>
      <c r="D27" s="2">
        <v>5.45</v>
      </c>
      <c r="E27">
        <v>60</v>
      </c>
      <c r="F27" s="3">
        <v>190</v>
      </c>
      <c r="G27">
        <v>125</v>
      </c>
      <c r="H27" s="3"/>
      <c r="I27" s="3">
        <v>720</v>
      </c>
      <c r="J27" s="3">
        <v>350</v>
      </c>
      <c r="K27" s="2">
        <v>22.5</v>
      </c>
      <c r="L27" s="3">
        <v>134</v>
      </c>
      <c r="M27" s="3">
        <v>375</v>
      </c>
      <c r="N27" s="8">
        <v>75</v>
      </c>
    </row>
    <row r="28" spans="1:14" ht="12.75">
      <c r="A28">
        <v>124</v>
      </c>
      <c r="B28" s="2">
        <v>5.28000000000001</v>
      </c>
      <c r="C28" s="2">
        <v>10.16</v>
      </c>
      <c r="D28" s="2">
        <v>5.5</v>
      </c>
      <c r="E28">
        <v>61</v>
      </c>
      <c r="F28" s="3">
        <v>192</v>
      </c>
      <c r="G28">
        <v>124</v>
      </c>
      <c r="H28" s="3"/>
      <c r="I28" s="3">
        <v>740</v>
      </c>
      <c r="J28" s="3">
        <v>360</v>
      </c>
      <c r="K28" s="2">
        <v>23</v>
      </c>
      <c r="L28" s="3">
        <v>136</v>
      </c>
      <c r="M28" s="3">
        <v>380</v>
      </c>
      <c r="N28" s="8">
        <v>76</v>
      </c>
    </row>
    <row r="29" spans="1:14" ht="12.75">
      <c r="A29">
        <v>123</v>
      </c>
      <c r="B29" s="2">
        <v>5.31000000000001</v>
      </c>
      <c r="C29" s="2">
        <v>10.22</v>
      </c>
      <c r="D29" s="2">
        <v>5.55</v>
      </c>
      <c r="E29">
        <v>62</v>
      </c>
      <c r="F29" s="3">
        <v>194</v>
      </c>
      <c r="G29">
        <v>123</v>
      </c>
      <c r="H29" s="3"/>
      <c r="I29" s="3">
        <v>760</v>
      </c>
      <c r="J29" s="3">
        <v>370</v>
      </c>
      <c r="K29" s="2">
        <v>23.5</v>
      </c>
      <c r="L29" s="3">
        <v>138</v>
      </c>
      <c r="M29" s="3">
        <v>385</v>
      </c>
      <c r="N29" s="8">
        <v>77</v>
      </c>
    </row>
    <row r="30" spans="1:14" ht="12.75">
      <c r="A30">
        <v>122</v>
      </c>
      <c r="B30" s="31">
        <v>5.34000000000001</v>
      </c>
      <c r="C30" s="31">
        <v>10.28</v>
      </c>
      <c r="D30" s="2">
        <v>5.6</v>
      </c>
      <c r="E30" s="48">
        <v>63</v>
      </c>
      <c r="F30" s="49">
        <v>196</v>
      </c>
      <c r="G30" s="48">
        <v>122</v>
      </c>
      <c r="H30" s="49"/>
      <c r="I30" s="49">
        <v>780</v>
      </c>
      <c r="J30" s="3">
        <v>380</v>
      </c>
      <c r="K30" s="31">
        <v>24</v>
      </c>
      <c r="L30" s="49">
        <v>140</v>
      </c>
      <c r="M30" s="49">
        <v>390</v>
      </c>
      <c r="N30" s="8">
        <v>78</v>
      </c>
    </row>
    <row r="31" spans="1:14" ht="12.75">
      <c r="A31">
        <v>121</v>
      </c>
      <c r="B31" s="31">
        <v>5.37000000000001</v>
      </c>
      <c r="C31" s="31">
        <v>10.34</v>
      </c>
      <c r="D31" s="2">
        <v>5.64999999999999</v>
      </c>
      <c r="E31" s="48">
        <v>64</v>
      </c>
      <c r="F31" s="49">
        <v>198</v>
      </c>
      <c r="G31" s="48">
        <v>121</v>
      </c>
      <c r="H31" s="49"/>
      <c r="I31" s="49">
        <v>800</v>
      </c>
      <c r="J31" s="3">
        <v>390</v>
      </c>
      <c r="K31" s="31">
        <v>24.5</v>
      </c>
      <c r="L31" s="49">
        <v>142</v>
      </c>
      <c r="M31" s="49">
        <v>394.999999999999</v>
      </c>
      <c r="N31" s="8">
        <v>79</v>
      </c>
    </row>
    <row r="32" spans="1:14" ht="12.75">
      <c r="A32">
        <v>120</v>
      </c>
      <c r="B32" s="31">
        <v>5.40000000000001</v>
      </c>
      <c r="C32" s="31">
        <v>10.4</v>
      </c>
      <c r="D32" s="2">
        <v>5.69999999999999</v>
      </c>
      <c r="E32" s="48">
        <v>65</v>
      </c>
      <c r="F32" s="49">
        <v>200</v>
      </c>
      <c r="G32" s="48">
        <v>120</v>
      </c>
      <c r="H32" s="49"/>
      <c r="I32" s="49">
        <v>820</v>
      </c>
      <c r="J32" s="3">
        <v>400</v>
      </c>
      <c r="K32" s="31">
        <v>25</v>
      </c>
      <c r="L32" s="49">
        <v>144</v>
      </c>
      <c r="M32" s="49">
        <v>399.999999999999</v>
      </c>
      <c r="N32" s="8">
        <v>80</v>
      </c>
    </row>
    <row r="33" spans="1:14" ht="12.75">
      <c r="A33">
        <v>119</v>
      </c>
      <c r="B33" s="31">
        <v>5.43000000000001</v>
      </c>
      <c r="C33" s="31">
        <v>10.46</v>
      </c>
      <c r="D33" s="2">
        <v>5.74999999999999</v>
      </c>
      <c r="E33" s="48">
        <v>66</v>
      </c>
      <c r="F33" s="49">
        <v>202</v>
      </c>
      <c r="G33" s="48">
        <v>119</v>
      </c>
      <c r="H33" s="49"/>
      <c r="I33" s="49">
        <v>840</v>
      </c>
      <c r="J33" s="3">
        <v>410</v>
      </c>
      <c r="K33" s="31">
        <v>25.5</v>
      </c>
      <c r="L33" s="49">
        <v>146</v>
      </c>
      <c r="M33" s="49">
        <v>404.999999999999</v>
      </c>
      <c r="N33" s="8">
        <v>81</v>
      </c>
    </row>
    <row r="34" spans="1:14" ht="12.75">
      <c r="A34">
        <v>118</v>
      </c>
      <c r="B34" s="31">
        <v>5.46000000000001</v>
      </c>
      <c r="C34" s="31">
        <v>10.52</v>
      </c>
      <c r="D34" s="2">
        <v>5.79999999999999</v>
      </c>
      <c r="E34" s="48">
        <v>67</v>
      </c>
      <c r="F34" s="49">
        <v>204</v>
      </c>
      <c r="G34" s="48">
        <v>118</v>
      </c>
      <c r="H34" s="49"/>
      <c r="I34" s="49">
        <v>860</v>
      </c>
      <c r="J34" s="3">
        <v>420</v>
      </c>
      <c r="K34" s="31">
        <v>26</v>
      </c>
      <c r="L34" s="49">
        <v>148</v>
      </c>
      <c r="M34" s="49">
        <v>409.999999999999</v>
      </c>
      <c r="N34" s="8">
        <v>82</v>
      </c>
    </row>
    <row r="35" spans="1:14" ht="12.75">
      <c r="A35">
        <v>117</v>
      </c>
      <c r="B35" s="31">
        <v>5.49000000000001</v>
      </c>
      <c r="C35" s="31">
        <v>10.58</v>
      </c>
      <c r="D35" s="2">
        <v>5.84999999999999</v>
      </c>
      <c r="E35" s="48">
        <v>68</v>
      </c>
      <c r="F35" s="49">
        <v>206</v>
      </c>
      <c r="G35" s="48">
        <v>117</v>
      </c>
      <c r="H35" s="49"/>
      <c r="I35" s="49">
        <v>880</v>
      </c>
      <c r="J35" s="3">
        <v>430</v>
      </c>
      <c r="K35" s="31">
        <v>26.5</v>
      </c>
      <c r="L35" s="49">
        <v>150</v>
      </c>
      <c r="M35" s="49">
        <v>414.999999999999</v>
      </c>
      <c r="N35" s="8">
        <v>83</v>
      </c>
    </row>
    <row r="36" spans="1:14" ht="12.75">
      <c r="A36">
        <v>116</v>
      </c>
      <c r="B36" s="31">
        <v>5.52000000000001</v>
      </c>
      <c r="C36" s="31">
        <v>10.64</v>
      </c>
      <c r="D36" s="2">
        <v>5.89999999999999</v>
      </c>
      <c r="E36" s="48">
        <v>69</v>
      </c>
      <c r="F36" s="49">
        <v>208</v>
      </c>
      <c r="G36" s="48">
        <v>116</v>
      </c>
      <c r="H36" s="49"/>
      <c r="I36" s="49">
        <v>900</v>
      </c>
      <c r="J36" s="3">
        <v>440</v>
      </c>
      <c r="K36" s="31">
        <v>27</v>
      </c>
      <c r="L36" s="49">
        <v>152</v>
      </c>
      <c r="M36" s="49">
        <v>419.99999999999903</v>
      </c>
      <c r="N36" s="8">
        <v>84</v>
      </c>
    </row>
    <row r="37" spans="1:14" ht="12.75">
      <c r="A37">
        <v>115</v>
      </c>
      <c r="B37" s="31">
        <v>5.55000000000001</v>
      </c>
      <c r="C37" s="31">
        <v>10.7</v>
      </c>
      <c r="D37" s="2">
        <v>5.94999999999999</v>
      </c>
      <c r="E37" s="48">
        <v>70</v>
      </c>
      <c r="F37" s="49">
        <v>210</v>
      </c>
      <c r="G37" s="48">
        <v>115</v>
      </c>
      <c r="H37" s="49"/>
      <c r="I37" s="49">
        <v>920</v>
      </c>
      <c r="J37" s="3">
        <v>450</v>
      </c>
      <c r="K37" s="31">
        <v>27.5</v>
      </c>
      <c r="L37" s="49">
        <v>154</v>
      </c>
      <c r="M37" s="49">
        <v>424.99999999999903</v>
      </c>
      <c r="N37" s="8">
        <v>85</v>
      </c>
    </row>
    <row r="38" spans="1:14" ht="12.75">
      <c r="A38">
        <v>114</v>
      </c>
      <c r="B38" s="31">
        <v>5.58000000000001</v>
      </c>
      <c r="C38" s="31">
        <v>10.76</v>
      </c>
      <c r="D38" s="2">
        <v>5.99999999999999</v>
      </c>
      <c r="E38" s="48">
        <v>71</v>
      </c>
      <c r="F38" s="49">
        <v>212</v>
      </c>
      <c r="G38" s="48">
        <v>114</v>
      </c>
      <c r="H38" s="49"/>
      <c r="I38" s="49">
        <v>940</v>
      </c>
      <c r="J38" s="3">
        <v>460</v>
      </c>
      <c r="K38" s="31">
        <v>28</v>
      </c>
      <c r="L38" s="49">
        <v>156</v>
      </c>
      <c r="M38" s="49">
        <v>429.999999999999</v>
      </c>
      <c r="N38" s="8">
        <v>86</v>
      </c>
    </row>
    <row r="39" spans="1:14" ht="12.75">
      <c r="A39">
        <v>113</v>
      </c>
      <c r="B39" s="31">
        <v>5.61000000000001</v>
      </c>
      <c r="C39" s="31">
        <v>10.82</v>
      </c>
      <c r="D39" s="2">
        <v>6.04999999999999</v>
      </c>
      <c r="E39" s="48">
        <v>72</v>
      </c>
      <c r="F39" s="49">
        <v>214</v>
      </c>
      <c r="G39" s="48">
        <v>113</v>
      </c>
      <c r="H39" s="49"/>
      <c r="I39" s="49">
        <v>960</v>
      </c>
      <c r="J39" s="3">
        <v>470</v>
      </c>
      <c r="K39" s="31">
        <v>28.5</v>
      </c>
      <c r="L39" s="49">
        <v>158</v>
      </c>
      <c r="M39" s="49">
        <v>434.999999999999</v>
      </c>
      <c r="N39" s="8">
        <v>87</v>
      </c>
    </row>
    <row r="40" spans="1:14" ht="12.75">
      <c r="A40">
        <v>112</v>
      </c>
      <c r="B40" s="31">
        <v>5.64000000000001</v>
      </c>
      <c r="C40" s="31">
        <v>10.88</v>
      </c>
      <c r="D40" s="2">
        <v>6.09999999999999</v>
      </c>
      <c r="E40" s="48">
        <v>73</v>
      </c>
      <c r="F40" s="49">
        <v>216</v>
      </c>
      <c r="G40" s="48">
        <v>112</v>
      </c>
      <c r="H40" s="49"/>
      <c r="I40" s="49">
        <v>980</v>
      </c>
      <c r="J40" s="3">
        <v>480</v>
      </c>
      <c r="K40" s="31">
        <v>29</v>
      </c>
      <c r="L40" s="49">
        <v>160</v>
      </c>
      <c r="M40" s="49">
        <v>439.999999999999</v>
      </c>
      <c r="N40" s="8">
        <v>88</v>
      </c>
    </row>
    <row r="41" spans="1:14" ht="12.75">
      <c r="A41">
        <v>111</v>
      </c>
      <c r="B41" s="31">
        <v>5.67000000000001</v>
      </c>
      <c r="C41" s="31">
        <v>10.94</v>
      </c>
      <c r="D41" s="2">
        <v>6.14999999999999</v>
      </c>
      <c r="E41" s="48">
        <v>74</v>
      </c>
      <c r="F41" s="49">
        <v>218</v>
      </c>
      <c r="G41" s="48">
        <v>111</v>
      </c>
      <c r="H41" s="49"/>
      <c r="I41" s="49">
        <v>1000</v>
      </c>
      <c r="J41" s="3">
        <v>490</v>
      </c>
      <c r="K41" s="31">
        <v>29.5</v>
      </c>
      <c r="L41" s="49">
        <v>162</v>
      </c>
      <c r="M41" s="49">
        <v>444.99999999999903</v>
      </c>
      <c r="N41" s="8">
        <v>89</v>
      </c>
    </row>
    <row r="42" spans="1:14" ht="12.75">
      <c r="A42">
        <v>110</v>
      </c>
      <c r="B42" s="31">
        <v>5.70000000000001</v>
      </c>
      <c r="C42" s="31">
        <v>11</v>
      </c>
      <c r="D42" s="2">
        <v>6.19999999999999</v>
      </c>
      <c r="E42" s="48">
        <v>75</v>
      </c>
      <c r="F42" s="49">
        <v>220</v>
      </c>
      <c r="G42" s="48">
        <v>110</v>
      </c>
      <c r="H42" s="49"/>
      <c r="I42" s="49">
        <v>1020</v>
      </c>
      <c r="J42" s="3">
        <v>500</v>
      </c>
      <c r="K42" s="31">
        <v>30</v>
      </c>
      <c r="L42" s="49">
        <v>164</v>
      </c>
      <c r="M42" s="49">
        <v>449.99999999999903</v>
      </c>
      <c r="N42" s="8">
        <v>90</v>
      </c>
    </row>
    <row r="43" spans="1:14" ht="12.75">
      <c r="A43">
        <v>109</v>
      </c>
      <c r="B43" s="31">
        <v>5.73000000000001</v>
      </c>
      <c r="C43" s="31">
        <v>11.06</v>
      </c>
      <c r="D43" s="2">
        <v>6.24999999999999</v>
      </c>
      <c r="E43" s="48">
        <v>76</v>
      </c>
      <c r="F43" s="49">
        <v>222</v>
      </c>
      <c r="G43" s="48">
        <v>109</v>
      </c>
      <c r="H43" s="49"/>
      <c r="I43" s="49">
        <v>1040</v>
      </c>
      <c r="J43" s="3">
        <v>510</v>
      </c>
      <c r="K43" s="31">
        <v>30.5</v>
      </c>
      <c r="L43" s="49">
        <v>166</v>
      </c>
      <c r="M43" s="49">
        <v>454.999999999999</v>
      </c>
      <c r="N43" s="8">
        <v>91</v>
      </c>
    </row>
    <row r="44" spans="1:14" ht="12.75">
      <c r="A44">
        <v>108</v>
      </c>
      <c r="B44" s="31">
        <v>5.76000000000001</v>
      </c>
      <c r="C44" s="31">
        <v>11.12</v>
      </c>
      <c r="D44" s="2">
        <v>6.29999999999999</v>
      </c>
      <c r="E44" s="48">
        <v>77</v>
      </c>
      <c r="F44" s="49">
        <v>224</v>
      </c>
      <c r="G44" s="48">
        <v>108</v>
      </c>
      <c r="H44" s="49"/>
      <c r="I44" s="49">
        <v>1060</v>
      </c>
      <c r="J44" s="3">
        <v>520</v>
      </c>
      <c r="K44" s="31">
        <v>31</v>
      </c>
      <c r="L44" s="49">
        <v>168</v>
      </c>
      <c r="M44" s="49">
        <v>459.999999999999</v>
      </c>
      <c r="N44" s="8">
        <v>92</v>
      </c>
    </row>
    <row r="45" spans="1:14" ht="12.75">
      <c r="A45">
        <v>107</v>
      </c>
      <c r="B45" s="31">
        <v>5.79000000000001</v>
      </c>
      <c r="C45" s="31">
        <v>11.18</v>
      </c>
      <c r="D45" s="2">
        <v>6.34999999999999</v>
      </c>
      <c r="E45" s="48">
        <v>78</v>
      </c>
      <c r="F45" s="49">
        <v>226</v>
      </c>
      <c r="G45" s="48">
        <v>107</v>
      </c>
      <c r="H45" s="49"/>
      <c r="I45" s="49">
        <v>1080</v>
      </c>
      <c r="J45" s="3">
        <v>530</v>
      </c>
      <c r="K45" s="31">
        <v>31.5</v>
      </c>
      <c r="L45" s="49">
        <v>170</v>
      </c>
      <c r="M45" s="49">
        <v>464.999999999999</v>
      </c>
      <c r="N45" s="8">
        <v>93</v>
      </c>
    </row>
    <row r="46" spans="1:14" ht="12.75">
      <c r="A46">
        <v>106</v>
      </c>
      <c r="B46" s="31">
        <v>5.82000000000001</v>
      </c>
      <c r="C46" s="31">
        <v>11.24</v>
      </c>
      <c r="D46" s="2">
        <v>6.39999999999999</v>
      </c>
      <c r="E46" s="48">
        <v>79</v>
      </c>
      <c r="F46" s="49">
        <v>228</v>
      </c>
      <c r="G46" s="48">
        <v>106</v>
      </c>
      <c r="H46" s="49"/>
      <c r="I46" s="49">
        <v>1100</v>
      </c>
      <c r="J46" s="3">
        <v>540</v>
      </c>
      <c r="K46" s="31">
        <v>32</v>
      </c>
      <c r="L46" s="49">
        <v>172</v>
      </c>
      <c r="M46" s="49">
        <v>469.99999999999903</v>
      </c>
      <c r="N46" s="8">
        <v>94</v>
      </c>
    </row>
    <row r="47" spans="1:14" ht="12.75">
      <c r="A47">
        <v>105</v>
      </c>
      <c r="B47" s="31">
        <v>5.85000000000001</v>
      </c>
      <c r="C47" s="31">
        <v>11.3</v>
      </c>
      <c r="D47" s="2">
        <v>6.44999999999999</v>
      </c>
      <c r="E47" s="48">
        <v>80</v>
      </c>
      <c r="F47" s="49">
        <v>230</v>
      </c>
      <c r="G47" s="48">
        <v>105</v>
      </c>
      <c r="H47" s="49"/>
      <c r="I47" s="49">
        <v>1120</v>
      </c>
      <c r="J47" s="3">
        <v>550</v>
      </c>
      <c r="K47" s="31">
        <v>32.5</v>
      </c>
      <c r="L47" s="49">
        <v>174</v>
      </c>
      <c r="M47" s="49">
        <v>474.99999999999903</v>
      </c>
      <c r="N47" s="8">
        <v>95</v>
      </c>
    </row>
    <row r="48" spans="1:14" ht="12.75">
      <c r="A48">
        <v>104</v>
      </c>
      <c r="B48" s="31">
        <v>5.88000000000001</v>
      </c>
      <c r="C48" s="31">
        <v>11.36</v>
      </c>
      <c r="D48" s="2">
        <v>6.49999999999999</v>
      </c>
      <c r="E48" s="48">
        <v>81</v>
      </c>
      <c r="F48" s="49">
        <v>232</v>
      </c>
      <c r="G48" s="48">
        <v>104</v>
      </c>
      <c r="H48" s="49"/>
      <c r="I48" s="49">
        <v>1140</v>
      </c>
      <c r="J48" s="3">
        <v>560</v>
      </c>
      <c r="K48" s="31">
        <v>33</v>
      </c>
      <c r="L48" s="49">
        <v>176</v>
      </c>
      <c r="M48" s="49">
        <v>479.999999999999</v>
      </c>
      <c r="N48" s="8">
        <v>96</v>
      </c>
    </row>
    <row r="49" spans="1:14" ht="12.75">
      <c r="A49">
        <v>103</v>
      </c>
      <c r="B49" s="31">
        <v>5.91000000000001</v>
      </c>
      <c r="C49" s="31">
        <v>11.42</v>
      </c>
      <c r="D49" s="2">
        <v>6.54999999999999</v>
      </c>
      <c r="E49" s="48">
        <v>82</v>
      </c>
      <c r="F49" s="49">
        <v>234</v>
      </c>
      <c r="G49" s="48">
        <v>103</v>
      </c>
      <c r="H49" s="49"/>
      <c r="I49" s="49">
        <v>1160</v>
      </c>
      <c r="J49" s="3">
        <v>570</v>
      </c>
      <c r="K49" s="31">
        <v>33.5</v>
      </c>
      <c r="L49" s="49">
        <v>178</v>
      </c>
      <c r="M49" s="49">
        <v>484.999999999999</v>
      </c>
      <c r="N49" s="8">
        <v>97</v>
      </c>
    </row>
    <row r="50" spans="1:14" ht="12.75">
      <c r="A50">
        <v>102</v>
      </c>
      <c r="B50" s="31">
        <v>5.94000000000001</v>
      </c>
      <c r="C50" s="31">
        <v>11.48</v>
      </c>
      <c r="D50" s="2">
        <v>6.59999999999999</v>
      </c>
      <c r="E50" s="48">
        <v>83</v>
      </c>
      <c r="F50" s="49">
        <v>236</v>
      </c>
      <c r="G50" s="48">
        <v>102</v>
      </c>
      <c r="H50" s="49"/>
      <c r="I50" s="49">
        <v>1180</v>
      </c>
      <c r="J50" s="3">
        <v>580</v>
      </c>
      <c r="K50" s="31">
        <v>34</v>
      </c>
      <c r="L50" s="49">
        <v>180</v>
      </c>
      <c r="M50" s="49">
        <v>489.999999999999</v>
      </c>
      <c r="N50" s="8">
        <v>98</v>
      </c>
    </row>
    <row r="51" spans="1:14" ht="12.75">
      <c r="A51">
        <v>101</v>
      </c>
      <c r="B51" s="31">
        <v>5.97000000000001</v>
      </c>
      <c r="C51" s="31">
        <v>11.54</v>
      </c>
      <c r="D51" s="2">
        <v>6.64999999999999</v>
      </c>
      <c r="E51" s="48">
        <v>84</v>
      </c>
      <c r="F51" s="49">
        <v>238</v>
      </c>
      <c r="G51" s="48">
        <v>101</v>
      </c>
      <c r="H51" s="49"/>
      <c r="I51" s="49">
        <v>1200</v>
      </c>
      <c r="J51" s="3">
        <v>590</v>
      </c>
      <c r="K51" s="31">
        <v>34.5</v>
      </c>
      <c r="L51" s="49">
        <v>182</v>
      </c>
      <c r="M51" s="49">
        <v>494.99999999999903</v>
      </c>
      <c r="N51" s="8">
        <v>99</v>
      </c>
    </row>
    <row r="52" spans="1:14" ht="12.75">
      <c r="A52" s="4">
        <v>100</v>
      </c>
      <c r="B52" s="5">
        <v>6.00000000000001</v>
      </c>
      <c r="C52" s="5">
        <v>11.6</v>
      </c>
      <c r="D52" s="2">
        <v>6.69999999999999</v>
      </c>
      <c r="E52" s="4">
        <v>85</v>
      </c>
      <c r="F52" s="6">
        <v>240</v>
      </c>
      <c r="G52" s="4">
        <v>100</v>
      </c>
      <c r="H52" s="6"/>
      <c r="I52" s="6">
        <v>1220</v>
      </c>
      <c r="J52" s="3">
        <v>600</v>
      </c>
      <c r="K52" s="5">
        <v>35</v>
      </c>
      <c r="L52" s="6">
        <v>184</v>
      </c>
      <c r="M52" s="6">
        <v>499.99999999999903</v>
      </c>
      <c r="N52" s="9">
        <v>100</v>
      </c>
    </row>
    <row r="53" spans="1:14" ht="12.75">
      <c r="A53">
        <v>99</v>
      </c>
      <c r="B53" s="31">
        <v>6.03000000000001</v>
      </c>
      <c r="C53" s="31">
        <v>11.66</v>
      </c>
      <c r="D53" s="2">
        <v>6.74999999999999</v>
      </c>
      <c r="E53" s="48">
        <v>86</v>
      </c>
      <c r="F53" s="49">
        <v>242</v>
      </c>
      <c r="G53" s="48">
        <v>99</v>
      </c>
      <c r="H53" s="49"/>
      <c r="I53" s="49">
        <v>1240</v>
      </c>
      <c r="J53" s="3">
        <v>610</v>
      </c>
      <c r="K53" s="31">
        <v>35.5</v>
      </c>
      <c r="L53" s="49">
        <v>186</v>
      </c>
      <c r="M53" s="49">
        <v>504.999999999999</v>
      </c>
      <c r="N53" s="8">
        <v>101</v>
      </c>
    </row>
    <row r="54" spans="1:14" ht="12.75">
      <c r="A54">
        <v>98</v>
      </c>
      <c r="B54" s="31">
        <v>6.06000000000001</v>
      </c>
      <c r="C54" s="31">
        <v>11.72</v>
      </c>
      <c r="D54" s="2">
        <v>6.79999999999999</v>
      </c>
      <c r="E54" s="48">
        <v>87</v>
      </c>
      <c r="F54" s="49">
        <v>244</v>
      </c>
      <c r="G54" s="48">
        <v>98</v>
      </c>
      <c r="H54" s="49"/>
      <c r="I54" s="49">
        <v>1260</v>
      </c>
      <c r="J54" s="3">
        <v>620</v>
      </c>
      <c r="K54" s="31">
        <v>36</v>
      </c>
      <c r="L54" s="49">
        <v>188</v>
      </c>
      <c r="M54" s="49">
        <v>509.999999999999</v>
      </c>
      <c r="N54" s="8">
        <v>102</v>
      </c>
    </row>
    <row r="55" spans="1:14" ht="12.75">
      <c r="A55">
        <v>97</v>
      </c>
      <c r="B55" s="31">
        <v>6.09000000000001</v>
      </c>
      <c r="C55" s="31">
        <v>11.78</v>
      </c>
      <c r="D55" s="2">
        <v>6.84999999999999</v>
      </c>
      <c r="E55" s="48">
        <v>88</v>
      </c>
      <c r="F55" s="49">
        <v>246</v>
      </c>
      <c r="G55" s="48">
        <v>97</v>
      </c>
      <c r="H55" s="49"/>
      <c r="I55" s="49">
        <v>1280</v>
      </c>
      <c r="J55" s="3">
        <v>630</v>
      </c>
      <c r="K55" s="31">
        <v>36.5</v>
      </c>
      <c r="L55" s="49">
        <v>190</v>
      </c>
      <c r="M55" s="49">
        <v>514.999999999999</v>
      </c>
      <c r="N55" s="8">
        <v>103</v>
      </c>
    </row>
    <row r="56" spans="1:14" ht="12.75">
      <c r="A56">
        <v>96</v>
      </c>
      <c r="B56" s="31">
        <v>6.12000000000001</v>
      </c>
      <c r="C56" s="31">
        <v>11.84</v>
      </c>
      <c r="D56" s="2">
        <v>6.89999999999999</v>
      </c>
      <c r="E56" s="48">
        <v>89</v>
      </c>
      <c r="F56" s="49">
        <v>248</v>
      </c>
      <c r="G56" s="48">
        <v>96</v>
      </c>
      <c r="H56" s="49"/>
      <c r="I56" s="49">
        <v>1300</v>
      </c>
      <c r="J56" s="3">
        <v>640</v>
      </c>
      <c r="K56" s="31">
        <v>37</v>
      </c>
      <c r="L56" s="49">
        <v>192</v>
      </c>
      <c r="M56" s="49">
        <v>519.9999999999991</v>
      </c>
      <c r="N56" s="8">
        <v>104</v>
      </c>
    </row>
    <row r="57" spans="1:14" ht="12.75">
      <c r="A57">
        <v>95</v>
      </c>
      <c r="B57" s="31">
        <v>6.15000000000001</v>
      </c>
      <c r="C57" s="31">
        <v>11.9</v>
      </c>
      <c r="D57" s="2">
        <v>6.94999999999999</v>
      </c>
      <c r="E57" s="48">
        <v>90</v>
      </c>
      <c r="F57" s="49">
        <v>250</v>
      </c>
      <c r="G57" s="48">
        <v>95</v>
      </c>
      <c r="H57" s="49"/>
      <c r="I57" s="49">
        <v>1320</v>
      </c>
      <c r="J57" s="3">
        <v>650</v>
      </c>
      <c r="K57" s="31">
        <v>37.5</v>
      </c>
      <c r="L57" s="49">
        <v>194</v>
      </c>
      <c r="M57" s="49">
        <v>524.999999999999</v>
      </c>
      <c r="N57" s="8">
        <v>105</v>
      </c>
    </row>
    <row r="58" spans="1:14" ht="12.75">
      <c r="A58">
        <v>94</v>
      </c>
      <c r="B58" s="31">
        <v>6.18000000000001</v>
      </c>
      <c r="C58" s="31">
        <v>11.96</v>
      </c>
      <c r="D58" s="2">
        <v>6.99999999999999</v>
      </c>
      <c r="E58" s="48">
        <v>91</v>
      </c>
      <c r="F58" s="49">
        <v>252</v>
      </c>
      <c r="G58" s="48">
        <v>94</v>
      </c>
      <c r="H58" s="49"/>
      <c r="I58" s="49">
        <v>1340</v>
      </c>
      <c r="J58" s="3">
        <v>660</v>
      </c>
      <c r="K58" s="31">
        <v>38</v>
      </c>
      <c r="L58" s="49">
        <v>196</v>
      </c>
      <c r="M58" s="49">
        <v>529.999999999999</v>
      </c>
      <c r="N58" s="8">
        <v>106</v>
      </c>
    </row>
    <row r="59" spans="1:14" ht="12.75">
      <c r="A59">
        <v>93</v>
      </c>
      <c r="B59" s="31">
        <v>6.21000000000001</v>
      </c>
      <c r="C59" s="31">
        <v>12.02</v>
      </c>
      <c r="D59" s="2">
        <v>7.04999999999999</v>
      </c>
      <c r="E59" s="48">
        <v>92</v>
      </c>
      <c r="F59" s="49">
        <v>254</v>
      </c>
      <c r="G59" s="48">
        <v>93</v>
      </c>
      <c r="H59" s="49"/>
      <c r="I59" s="49">
        <v>1360</v>
      </c>
      <c r="J59" s="3">
        <v>670</v>
      </c>
      <c r="K59" s="31">
        <v>38.5</v>
      </c>
      <c r="L59" s="49">
        <v>198</v>
      </c>
      <c r="M59" s="49">
        <v>534.999999999999</v>
      </c>
      <c r="N59" s="8">
        <v>107</v>
      </c>
    </row>
    <row r="60" spans="1:14" ht="12.75">
      <c r="A60">
        <v>92</v>
      </c>
      <c r="B60" s="31">
        <v>6.24000000000001</v>
      </c>
      <c r="C60" s="31">
        <v>12.08</v>
      </c>
      <c r="D60" s="2">
        <v>7.09999999999999</v>
      </c>
      <c r="E60" s="48">
        <v>93</v>
      </c>
      <c r="F60" s="49">
        <v>256</v>
      </c>
      <c r="G60" s="48">
        <v>92</v>
      </c>
      <c r="H60" s="49"/>
      <c r="I60" s="49">
        <v>1380</v>
      </c>
      <c r="J60" s="3">
        <v>680</v>
      </c>
      <c r="K60" s="31">
        <v>39</v>
      </c>
      <c r="L60" s="49">
        <v>200</v>
      </c>
      <c r="M60" s="49">
        <v>539.999999999999</v>
      </c>
      <c r="N60" s="8">
        <v>108</v>
      </c>
    </row>
    <row r="61" spans="1:14" ht="12.75">
      <c r="A61">
        <v>91</v>
      </c>
      <c r="B61" s="31">
        <v>6.27000000000001</v>
      </c>
      <c r="C61" s="31">
        <v>12.14</v>
      </c>
      <c r="D61" s="2">
        <v>7.14999999999999</v>
      </c>
      <c r="E61" s="48">
        <v>94</v>
      </c>
      <c r="F61" s="49">
        <v>258</v>
      </c>
      <c r="G61" s="48">
        <v>91</v>
      </c>
      <c r="H61" s="49"/>
      <c r="I61" s="49">
        <v>1400</v>
      </c>
      <c r="J61" s="3">
        <v>690</v>
      </c>
      <c r="K61" s="31">
        <v>39.5</v>
      </c>
      <c r="L61" s="49">
        <v>202</v>
      </c>
      <c r="M61" s="49">
        <v>544.9999999999991</v>
      </c>
      <c r="N61" s="8">
        <v>109</v>
      </c>
    </row>
    <row r="62" spans="1:14" ht="12.75">
      <c r="A62">
        <v>90</v>
      </c>
      <c r="B62" s="31">
        <v>6.30000000000001</v>
      </c>
      <c r="C62" s="31">
        <v>12.2</v>
      </c>
      <c r="D62" s="2">
        <v>7.19999999999999</v>
      </c>
      <c r="E62" s="48">
        <v>95</v>
      </c>
      <c r="F62" s="49">
        <v>260</v>
      </c>
      <c r="G62" s="48">
        <v>90</v>
      </c>
      <c r="H62" s="49"/>
      <c r="I62" s="49">
        <v>1420</v>
      </c>
      <c r="J62" s="3">
        <v>700</v>
      </c>
      <c r="K62" s="31">
        <v>40</v>
      </c>
      <c r="L62" s="49">
        <v>204</v>
      </c>
      <c r="M62" s="49">
        <v>549.999999999999</v>
      </c>
      <c r="N62" s="8">
        <v>110</v>
      </c>
    </row>
    <row r="63" spans="1:14" ht="12.75">
      <c r="A63">
        <v>89</v>
      </c>
      <c r="B63" s="31">
        <v>6.33000000000002</v>
      </c>
      <c r="C63" s="31">
        <v>12.26</v>
      </c>
      <c r="D63" s="2">
        <v>7.24999999999999</v>
      </c>
      <c r="E63" s="48">
        <v>96</v>
      </c>
      <c r="F63" s="49">
        <v>262</v>
      </c>
      <c r="G63" s="48">
        <v>89</v>
      </c>
      <c r="H63" s="49"/>
      <c r="I63" s="49">
        <v>1440</v>
      </c>
      <c r="J63" s="3">
        <v>710</v>
      </c>
      <c r="K63" s="31">
        <v>40.5</v>
      </c>
      <c r="L63" s="49">
        <v>206</v>
      </c>
      <c r="M63" s="49">
        <v>554.999999999999</v>
      </c>
      <c r="N63" s="8">
        <v>111</v>
      </c>
    </row>
    <row r="64" spans="1:14" ht="12.75">
      <c r="A64">
        <v>88</v>
      </c>
      <c r="B64" s="31">
        <v>6.36000000000002</v>
      </c>
      <c r="C64" s="31">
        <v>12.32</v>
      </c>
      <c r="D64" s="2">
        <v>7.29999999999999</v>
      </c>
      <c r="E64" s="48">
        <v>97</v>
      </c>
      <c r="F64" s="49">
        <v>264</v>
      </c>
      <c r="G64" s="48">
        <v>88</v>
      </c>
      <c r="H64" s="49"/>
      <c r="I64" s="49">
        <v>1460</v>
      </c>
      <c r="J64" s="3">
        <v>720</v>
      </c>
      <c r="K64" s="31">
        <v>41</v>
      </c>
      <c r="L64" s="49">
        <v>208</v>
      </c>
      <c r="M64" s="49">
        <v>559.999999999999</v>
      </c>
      <c r="N64" s="8">
        <v>112</v>
      </c>
    </row>
    <row r="65" spans="1:14" ht="12.75">
      <c r="A65">
        <v>87</v>
      </c>
      <c r="B65" s="31">
        <v>6.39000000000002</v>
      </c>
      <c r="C65" s="31">
        <v>12.38</v>
      </c>
      <c r="D65" s="2">
        <v>7.34999999999999</v>
      </c>
      <c r="E65" s="48">
        <v>98</v>
      </c>
      <c r="F65" s="49">
        <v>266</v>
      </c>
      <c r="G65" s="48">
        <v>87</v>
      </c>
      <c r="H65" s="49"/>
      <c r="I65" s="49">
        <v>1480</v>
      </c>
      <c r="J65" s="3">
        <v>730</v>
      </c>
      <c r="K65" s="31">
        <v>41.5</v>
      </c>
      <c r="L65" s="49">
        <v>210</v>
      </c>
      <c r="M65" s="49">
        <v>564.999999999999</v>
      </c>
      <c r="N65" s="8">
        <v>113</v>
      </c>
    </row>
    <row r="66" spans="1:14" ht="12.75">
      <c r="A66">
        <v>86</v>
      </c>
      <c r="B66" s="31">
        <v>6.42000000000002</v>
      </c>
      <c r="C66" s="31">
        <v>12.44</v>
      </c>
      <c r="D66" s="2">
        <v>7.39999999999999</v>
      </c>
      <c r="E66" s="48">
        <v>99</v>
      </c>
      <c r="F66" s="49">
        <v>268</v>
      </c>
      <c r="G66" s="48">
        <v>86</v>
      </c>
      <c r="H66" s="49"/>
      <c r="I66" s="49">
        <v>1500</v>
      </c>
      <c r="J66" s="3">
        <v>740</v>
      </c>
      <c r="K66" s="31">
        <v>42</v>
      </c>
      <c r="L66" s="49">
        <v>212</v>
      </c>
      <c r="M66" s="49">
        <v>569.9999999999991</v>
      </c>
      <c r="N66" s="8">
        <v>114</v>
      </c>
    </row>
    <row r="67" spans="1:14" ht="12.75">
      <c r="A67">
        <v>85</v>
      </c>
      <c r="B67" s="31">
        <v>6.45000000000002</v>
      </c>
      <c r="C67" s="31">
        <v>12.5</v>
      </c>
      <c r="D67" s="2">
        <v>7.44999999999999</v>
      </c>
      <c r="E67" s="48">
        <v>100</v>
      </c>
      <c r="F67" s="49">
        <v>270</v>
      </c>
      <c r="G67" s="48">
        <v>85</v>
      </c>
      <c r="H67" s="49"/>
      <c r="I67" s="49">
        <v>1520</v>
      </c>
      <c r="J67" s="3">
        <v>750</v>
      </c>
      <c r="K67" s="31">
        <v>42.5</v>
      </c>
      <c r="L67" s="49">
        <v>214</v>
      </c>
      <c r="M67" s="49">
        <v>574.999999999999</v>
      </c>
      <c r="N67" s="8">
        <v>115</v>
      </c>
    </row>
    <row r="68" spans="1:14" ht="12.75">
      <c r="A68">
        <v>84</v>
      </c>
      <c r="B68" s="31">
        <v>6.48000000000002</v>
      </c>
      <c r="C68" s="31">
        <v>12.56</v>
      </c>
      <c r="D68" s="2">
        <v>7.49999999999999</v>
      </c>
      <c r="E68" s="48">
        <v>101</v>
      </c>
      <c r="F68" s="49">
        <v>272</v>
      </c>
      <c r="G68" s="48">
        <v>84</v>
      </c>
      <c r="H68" s="49"/>
      <c r="I68" s="49">
        <v>1540</v>
      </c>
      <c r="J68" s="3">
        <v>760</v>
      </c>
      <c r="K68" s="31">
        <v>43</v>
      </c>
      <c r="L68" s="49">
        <v>216</v>
      </c>
      <c r="M68" s="49">
        <v>579.999999999999</v>
      </c>
      <c r="N68" s="8">
        <v>116</v>
      </c>
    </row>
    <row r="69" spans="1:14" ht="12.75">
      <c r="A69">
        <v>83</v>
      </c>
      <c r="B69" s="31">
        <v>6.51000000000002</v>
      </c>
      <c r="C69" s="31">
        <v>12.62</v>
      </c>
      <c r="D69" s="2">
        <v>7.54999999999999</v>
      </c>
      <c r="E69" s="48">
        <v>102</v>
      </c>
      <c r="F69" s="49">
        <v>274</v>
      </c>
      <c r="G69" s="48">
        <v>83</v>
      </c>
      <c r="H69" s="49"/>
      <c r="I69" s="49">
        <v>1560</v>
      </c>
      <c r="J69" s="3">
        <v>770</v>
      </c>
      <c r="K69" s="31">
        <v>43.5</v>
      </c>
      <c r="L69" s="49">
        <v>218</v>
      </c>
      <c r="M69" s="49">
        <v>584.999999999999</v>
      </c>
      <c r="N69" s="8">
        <v>117</v>
      </c>
    </row>
    <row r="70" spans="1:14" ht="12.75">
      <c r="A70">
        <v>82</v>
      </c>
      <c r="B70" s="31">
        <v>6.54000000000002</v>
      </c>
      <c r="C70" s="31">
        <v>12.68</v>
      </c>
      <c r="D70" s="2">
        <v>7.59999999999999</v>
      </c>
      <c r="E70" s="48">
        <v>103</v>
      </c>
      <c r="F70" s="49">
        <v>276</v>
      </c>
      <c r="G70" s="48">
        <v>82</v>
      </c>
      <c r="H70" s="49"/>
      <c r="I70" s="49">
        <v>1580</v>
      </c>
      <c r="J70" s="3">
        <v>780</v>
      </c>
      <c r="K70" s="31">
        <v>44</v>
      </c>
      <c r="L70" s="49">
        <v>220</v>
      </c>
      <c r="M70" s="49">
        <v>589.999999999999</v>
      </c>
      <c r="N70" s="8">
        <v>118</v>
      </c>
    </row>
    <row r="71" spans="1:14" ht="12.75">
      <c r="A71">
        <v>81</v>
      </c>
      <c r="B71" s="31">
        <v>6.57000000000002</v>
      </c>
      <c r="C71" s="31">
        <v>12.74</v>
      </c>
      <c r="D71" s="2">
        <v>7.64999999999999</v>
      </c>
      <c r="E71" s="48">
        <v>104</v>
      </c>
      <c r="F71" s="49">
        <v>278</v>
      </c>
      <c r="G71" s="48">
        <v>81</v>
      </c>
      <c r="H71" s="49"/>
      <c r="I71" s="49">
        <v>1600</v>
      </c>
      <c r="J71" s="3">
        <v>790</v>
      </c>
      <c r="K71" s="31">
        <v>44.5</v>
      </c>
      <c r="L71" s="49">
        <v>222</v>
      </c>
      <c r="M71" s="49">
        <v>594.9999999999991</v>
      </c>
      <c r="N71" s="8">
        <v>119</v>
      </c>
    </row>
    <row r="72" spans="1:14" ht="12.75">
      <c r="A72">
        <v>80</v>
      </c>
      <c r="B72" s="31">
        <v>6.60000000000002</v>
      </c>
      <c r="C72" s="31">
        <v>12.8</v>
      </c>
      <c r="D72" s="2">
        <v>7.69999999999999</v>
      </c>
      <c r="E72" s="48">
        <v>105</v>
      </c>
      <c r="F72" s="49">
        <v>280</v>
      </c>
      <c r="G72" s="48">
        <v>80</v>
      </c>
      <c r="H72" s="49"/>
      <c r="I72" s="49">
        <v>1620</v>
      </c>
      <c r="J72" s="3">
        <v>800</v>
      </c>
      <c r="K72" s="31">
        <v>45</v>
      </c>
      <c r="L72" s="49">
        <v>224</v>
      </c>
      <c r="M72" s="49">
        <v>599.999999999999</v>
      </c>
      <c r="N72" s="8">
        <v>120</v>
      </c>
    </row>
    <row r="73" spans="1:14" ht="12.75">
      <c r="A73">
        <v>79</v>
      </c>
      <c r="B73" s="31">
        <v>6.63000000000002</v>
      </c>
      <c r="C73" s="31">
        <v>12.86</v>
      </c>
      <c r="D73" s="2">
        <v>7.74999999999999</v>
      </c>
      <c r="E73" s="48">
        <v>106</v>
      </c>
      <c r="F73" s="49">
        <v>282</v>
      </c>
      <c r="G73" s="48">
        <v>79</v>
      </c>
      <c r="H73" s="49"/>
      <c r="I73" s="49">
        <v>1640</v>
      </c>
      <c r="J73" s="3">
        <v>810</v>
      </c>
      <c r="K73" s="31">
        <v>45.5</v>
      </c>
      <c r="L73" s="49">
        <v>226</v>
      </c>
      <c r="M73" s="49">
        <v>604.999999999999</v>
      </c>
      <c r="N73" s="8">
        <v>121</v>
      </c>
    </row>
    <row r="74" spans="1:14" ht="12.75">
      <c r="A74">
        <v>78</v>
      </c>
      <c r="B74" s="31">
        <v>6.66000000000002</v>
      </c>
      <c r="C74" s="31">
        <v>12.92</v>
      </c>
      <c r="D74" s="2">
        <v>7.79999999999999</v>
      </c>
      <c r="E74" s="48">
        <v>107</v>
      </c>
      <c r="F74" s="49">
        <v>284</v>
      </c>
      <c r="G74" s="48">
        <v>78</v>
      </c>
      <c r="H74" s="49"/>
      <c r="I74" s="49">
        <v>1660</v>
      </c>
      <c r="J74" s="3">
        <v>820</v>
      </c>
      <c r="K74" s="31">
        <v>46</v>
      </c>
      <c r="L74" s="49">
        <v>228</v>
      </c>
      <c r="M74" s="49">
        <v>609.999999999999</v>
      </c>
      <c r="N74" s="8">
        <v>122</v>
      </c>
    </row>
    <row r="75" spans="1:14" ht="12.75">
      <c r="A75">
        <v>77</v>
      </c>
      <c r="B75" s="31">
        <v>6.69000000000002</v>
      </c>
      <c r="C75" s="31">
        <v>12.98</v>
      </c>
      <c r="D75" s="2">
        <v>7.84999999999999</v>
      </c>
      <c r="E75" s="48">
        <v>108</v>
      </c>
      <c r="F75" s="49">
        <v>286</v>
      </c>
      <c r="G75" s="48">
        <v>77</v>
      </c>
      <c r="H75" s="49"/>
      <c r="I75" s="49">
        <v>1680</v>
      </c>
      <c r="J75" s="3">
        <v>830</v>
      </c>
      <c r="K75" s="31">
        <v>46.5</v>
      </c>
      <c r="L75" s="49">
        <v>230</v>
      </c>
      <c r="M75" s="49">
        <v>614.999999999999</v>
      </c>
      <c r="N75" s="8">
        <v>123</v>
      </c>
    </row>
    <row r="76" spans="1:14" ht="12.75">
      <c r="A76">
        <v>76</v>
      </c>
      <c r="B76" s="31">
        <v>6.72000000000002</v>
      </c>
      <c r="C76" s="31">
        <v>13.04</v>
      </c>
      <c r="D76" s="2">
        <v>7.89999999999999</v>
      </c>
      <c r="E76" s="48">
        <v>109</v>
      </c>
      <c r="F76" s="49">
        <v>288</v>
      </c>
      <c r="G76" s="48">
        <v>76</v>
      </c>
      <c r="H76" s="49"/>
      <c r="I76" s="49">
        <v>1700</v>
      </c>
      <c r="J76" s="3">
        <v>840</v>
      </c>
      <c r="K76" s="31">
        <v>47</v>
      </c>
      <c r="L76" s="49">
        <v>232</v>
      </c>
      <c r="M76" s="49">
        <v>619.9999999999991</v>
      </c>
      <c r="N76" s="8">
        <v>124</v>
      </c>
    </row>
    <row r="77" spans="1:14" ht="12.75">
      <c r="A77">
        <v>75</v>
      </c>
      <c r="B77" s="31">
        <v>6.75000000000002</v>
      </c>
      <c r="C77" s="31">
        <v>13.1</v>
      </c>
      <c r="D77" s="2">
        <v>7.94999999999999</v>
      </c>
      <c r="E77" s="48">
        <v>110</v>
      </c>
      <c r="F77" s="49">
        <v>290</v>
      </c>
      <c r="G77" s="48">
        <v>75</v>
      </c>
      <c r="H77" s="49"/>
      <c r="I77" s="49">
        <v>1720</v>
      </c>
      <c r="J77" s="3">
        <v>850</v>
      </c>
      <c r="K77" s="31">
        <v>47.5</v>
      </c>
      <c r="L77" s="49">
        <v>234</v>
      </c>
      <c r="M77" s="49">
        <v>624.999999999999</v>
      </c>
      <c r="N77" s="8">
        <v>125</v>
      </c>
    </row>
    <row r="78" spans="1:14" ht="12.75">
      <c r="A78">
        <v>74</v>
      </c>
      <c r="B78" s="31">
        <v>6.78000000000002</v>
      </c>
      <c r="C78" s="31">
        <v>13.16</v>
      </c>
      <c r="D78" s="2">
        <v>7.99999999999999</v>
      </c>
      <c r="E78" s="48">
        <v>111</v>
      </c>
      <c r="F78" s="49">
        <v>292</v>
      </c>
      <c r="G78" s="48">
        <v>74</v>
      </c>
      <c r="H78" s="49"/>
      <c r="I78" s="49">
        <v>1740</v>
      </c>
      <c r="J78" s="3">
        <v>860</v>
      </c>
      <c r="K78" s="31">
        <v>48</v>
      </c>
      <c r="L78" s="49">
        <v>236</v>
      </c>
      <c r="M78" s="49">
        <v>629.999999999999</v>
      </c>
      <c r="N78" s="8">
        <v>126</v>
      </c>
    </row>
    <row r="79" spans="1:14" ht="12.75">
      <c r="A79">
        <v>73</v>
      </c>
      <c r="B79" s="31">
        <v>6.81000000000002</v>
      </c>
      <c r="C79" s="31">
        <v>13.22</v>
      </c>
      <c r="D79" s="2">
        <v>8.04999999999999</v>
      </c>
      <c r="E79" s="48">
        <v>112</v>
      </c>
      <c r="F79" s="49">
        <v>294</v>
      </c>
      <c r="G79" s="48">
        <v>73</v>
      </c>
      <c r="H79" s="49"/>
      <c r="I79" s="49">
        <v>1760</v>
      </c>
      <c r="J79" s="3">
        <v>870</v>
      </c>
      <c r="K79" s="31">
        <v>48.5</v>
      </c>
      <c r="L79" s="49">
        <v>238</v>
      </c>
      <c r="M79" s="49">
        <v>634.999999999999</v>
      </c>
      <c r="N79" s="8">
        <v>127</v>
      </c>
    </row>
    <row r="80" spans="1:14" ht="12.75">
      <c r="A80">
        <v>72</v>
      </c>
      <c r="B80" s="31">
        <v>6.84000000000002</v>
      </c>
      <c r="C80" s="31">
        <v>13.28</v>
      </c>
      <c r="D80" s="2">
        <v>8.09999999999999</v>
      </c>
      <c r="E80" s="48">
        <v>113</v>
      </c>
      <c r="F80" s="49">
        <v>296</v>
      </c>
      <c r="G80" s="48">
        <v>72</v>
      </c>
      <c r="H80" s="49"/>
      <c r="I80" s="49">
        <v>1780</v>
      </c>
      <c r="J80" s="3">
        <v>880</v>
      </c>
      <c r="K80" s="31">
        <v>49</v>
      </c>
      <c r="L80" s="49">
        <v>240</v>
      </c>
      <c r="M80" s="49">
        <v>639.999999999999</v>
      </c>
      <c r="N80" s="8">
        <v>128</v>
      </c>
    </row>
    <row r="81" spans="1:14" ht="12.75">
      <c r="A81">
        <v>71</v>
      </c>
      <c r="B81" s="31">
        <v>6.87000000000002</v>
      </c>
      <c r="C81" s="31">
        <v>13.34</v>
      </c>
      <c r="D81" s="2">
        <v>8.14999999999999</v>
      </c>
      <c r="E81" s="48">
        <v>114</v>
      </c>
      <c r="F81" s="49">
        <v>298</v>
      </c>
      <c r="G81" s="48">
        <v>71</v>
      </c>
      <c r="H81" s="49"/>
      <c r="I81" s="49">
        <v>1800</v>
      </c>
      <c r="J81" s="3">
        <v>890</v>
      </c>
      <c r="K81" s="31">
        <v>49.5</v>
      </c>
      <c r="L81" s="49">
        <v>242</v>
      </c>
      <c r="M81" s="49">
        <v>644.9999999999991</v>
      </c>
      <c r="N81" s="8">
        <v>129</v>
      </c>
    </row>
    <row r="82" spans="1:14" ht="12.75">
      <c r="A82">
        <v>70</v>
      </c>
      <c r="B82" s="31">
        <v>6.90000000000002</v>
      </c>
      <c r="C82" s="31">
        <v>13.4</v>
      </c>
      <c r="D82" s="2">
        <v>8.19999999999999</v>
      </c>
      <c r="E82" s="48">
        <v>115</v>
      </c>
      <c r="F82" s="49">
        <v>300</v>
      </c>
      <c r="G82" s="48">
        <v>70</v>
      </c>
      <c r="H82" s="49"/>
      <c r="I82" s="49">
        <v>1820</v>
      </c>
      <c r="J82" s="3">
        <v>900</v>
      </c>
      <c r="K82" s="31">
        <v>50</v>
      </c>
      <c r="L82" s="49">
        <v>244</v>
      </c>
      <c r="M82" s="49">
        <v>649.999999999999</v>
      </c>
      <c r="N82" s="8">
        <v>130</v>
      </c>
    </row>
    <row r="83" spans="1:14" ht="12.75">
      <c r="A83">
        <v>69</v>
      </c>
      <c r="B83" s="31">
        <v>6.93000000000002</v>
      </c>
      <c r="C83" s="31">
        <v>13.46</v>
      </c>
      <c r="D83" s="2">
        <v>8.24999999999999</v>
      </c>
      <c r="E83" s="48">
        <v>116</v>
      </c>
      <c r="F83" s="49">
        <v>302</v>
      </c>
      <c r="G83" s="48">
        <v>69</v>
      </c>
      <c r="H83" s="49"/>
      <c r="I83" s="49">
        <v>1840</v>
      </c>
      <c r="J83" s="3">
        <v>910</v>
      </c>
      <c r="K83" s="31">
        <v>50.5</v>
      </c>
      <c r="L83" s="49">
        <v>246</v>
      </c>
      <c r="M83" s="49">
        <v>654.999999999999</v>
      </c>
      <c r="N83" s="8">
        <v>131</v>
      </c>
    </row>
    <row r="84" spans="1:14" ht="12.75">
      <c r="A84">
        <v>68</v>
      </c>
      <c r="B84" s="31">
        <v>6.96000000000002</v>
      </c>
      <c r="C84" s="31">
        <v>13.52</v>
      </c>
      <c r="D84" s="2">
        <v>8.29999999999999</v>
      </c>
      <c r="E84" s="48">
        <v>117</v>
      </c>
      <c r="F84" s="49">
        <v>304</v>
      </c>
      <c r="G84" s="48">
        <v>68</v>
      </c>
      <c r="H84" s="49"/>
      <c r="I84" s="49">
        <v>1860</v>
      </c>
      <c r="J84" s="3">
        <v>920</v>
      </c>
      <c r="K84" s="31">
        <v>51</v>
      </c>
      <c r="L84" s="49">
        <v>248</v>
      </c>
      <c r="M84" s="49">
        <v>659.999999999999</v>
      </c>
      <c r="N84" s="8">
        <v>132</v>
      </c>
    </row>
    <row r="85" spans="1:14" ht="12.75">
      <c r="A85">
        <v>67</v>
      </c>
      <c r="B85" s="31">
        <v>6.99000000000002</v>
      </c>
      <c r="C85" s="31">
        <v>13.58</v>
      </c>
      <c r="D85" s="2">
        <v>8.34999999999999</v>
      </c>
      <c r="E85" s="48">
        <v>118</v>
      </c>
      <c r="F85" s="49">
        <v>306</v>
      </c>
      <c r="G85" s="48">
        <v>67</v>
      </c>
      <c r="H85" s="49"/>
      <c r="I85" s="49">
        <v>1880</v>
      </c>
      <c r="J85" s="3">
        <v>930</v>
      </c>
      <c r="K85" s="31">
        <v>51.5</v>
      </c>
      <c r="L85" s="49">
        <v>250</v>
      </c>
      <c r="M85" s="49">
        <v>664.999999999999</v>
      </c>
      <c r="N85" s="8">
        <v>133</v>
      </c>
    </row>
    <row r="86" spans="1:14" ht="12.75">
      <c r="A86">
        <v>66</v>
      </c>
      <c r="B86" s="31">
        <v>7.02000000000002</v>
      </c>
      <c r="C86" s="31">
        <v>13.64</v>
      </c>
      <c r="D86" s="2">
        <v>8.39999999999999</v>
      </c>
      <c r="E86" s="48">
        <v>119</v>
      </c>
      <c r="F86" s="49">
        <v>308</v>
      </c>
      <c r="G86" s="48">
        <v>66</v>
      </c>
      <c r="H86" s="49"/>
      <c r="I86" s="49">
        <v>1900</v>
      </c>
      <c r="J86" s="3">
        <v>940</v>
      </c>
      <c r="K86" s="31">
        <v>52</v>
      </c>
      <c r="L86" s="49">
        <v>252</v>
      </c>
      <c r="M86" s="49">
        <v>669.9999999999991</v>
      </c>
      <c r="N86" s="8">
        <v>134</v>
      </c>
    </row>
    <row r="87" spans="1:14" ht="12.75">
      <c r="A87">
        <v>65</v>
      </c>
      <c r="B87" s="31">
        <v>7.05000000000002</v>
      </c>
      <c r="C87" s="31">
        <v>13.7</v>
      </c>
      <c r="D87" s="2">
        <v>8.44999999999998</v>
      </c>
      <c r="E87" s="48">
        <v>120</v>
      </c>
      <c r="F87" s="49">
        <v>310</v>
      </c>
      <c r="G87" s="48">
        <v>65</v>
      </c>
      <c r="H87" s="49"/>
      <c r="I87" s="49">
        <v>1920</v>
      </c>
      <c r="J87" s="3">
        <v>950</v>
      </c>
      <c r="K87" s="31">
        <v>52.5</v>
      </c>
      <c r="L87" s="49">
        <v>254</v>
      </c>
      <c r="M87" s="49">
        <v>674.999999999998</v>
      </c>
      <c r="N87" s="8">
        <v>135</v>
      </c>
    </row>
    <row r="88" spans="1:14" ht="12.75">
      <c r="A88">
        <v>64</v>
      </c>
      <c r="B88" s="31">
        <v>7.08000000000002</v>
      </c>
      <c r="C88" s="31">
        <v>13.76</v>
      </c>
      <c r="D88" s="2">
        <v>8.49999999999998</v>
      </c>
      <c r="E88" s="48">
        <v>121</v>
      </c>
      <c r="F88" s="49">
        <v>312</v>
      </c>
      <c r="G88" s="48">
        <v>64</v>
      </c>
      <c r="H88" s="49"/>
      <c r="I88" s="49">
        <v>1940</v>
      </c>
      <c r="J88" s="3">
        <v>960</v>
      </c>
      <c r="K88" s="31">
        <v>53</v>
      </c>
      <c r="L88" s="49">
        <v>256</v>
      </c>
      <c r="M88" s="49">
        <v>679.9999999999981</v>
      </c>
      <c r="N88" s="8">
        <v>136</v>
      </c>
    </row>
    <row r="89" spans="1:14" ht="12.75">
      <c r="A89">
        <v>63</v>
      </c>
      <c r="B89" s="31">
        <v>7.11000000000002</v>
      </c>
      <c r="C89" s="31">
        <v>13.82</v>
      </c>
      <c r="D89" s="2">
        <v>8.54999999999998</v>
      </c>
      <c r="E89" s="48">
        <v>122</v>
      </c>
      <c r="F89" s="49">
        <v>314</v>
      </c>
      <c r="G89" s="48">
        <v>63</v>
      </c>
      <c r="H89" s="49"/>
      <c r="I89" s="49">
        <v>1960</v>
      </c>
      <c r="J89" s="3">
        <v>970</v>
      </c>
      <c r="K89" s="31">
        <v>53.5</v>
      </c>
      <c r="L89" s="49">
        <v>258</v>
      </c>
      <c r="M89" s="49">
        <v>684.999999999998</v>
      </c>
      <c r="N89" s="8">
        <v>137</v>
      </c>
    </row>
    <row r="90" spans="1:14" ht="12.75">
      <c r="A90">
        <v>62</v>
      </c>
      <c r="B90" s="31">
        <v>7.14000000000002</v>
      </c>
      <c r="C90" s="31">
        <v>13.88</v>
      </c>
      <c r="D90" s="2">
        <v>8.59999999999998</v>
      </c>
      <c r="E90" s="48">
        <v>123</v>
      </c>
      <c r="F90" s="49">
        <v>316</v>
      </c>
      <c r="G90" s="48">
        <v>62</v>
      </c>
      <c r="H90" s="49"/>
      <c r="I90" s="49">
        <v>1980</v>
      </c>
      <c r="J90" s="3">
        <v>980</v>
      </c>
      <c r="K90" s="31">
        <v>54</v>
      </c>
      <c r="L90" s="49">
        <v>260</v>
      </c>
      <c r="M90" s="49">
        <v>689.999999999998</v>
      </c>
      <c r="N90" s="8">
        <v>138</v>
      </c>
    </row>
    <row r="91" spans="1:14" ht="12.75">
      <c r="A91">
        <v>61</v>
      </c>
      <c r="B91" s="31">
        <v>7.17000000000002</v>
      </c>
      <c r="C91" s="31">
        <v>13.94</v>
      </c>
      <c r="D91" s="2">
        <v>8.64999999999998</v>
      </c>
      <c r="E91" s="48">
        <v>124</v>
      </c>
      <c r="F91" s="49">
        <v>318</v>
      </c>
      <c r="G91" s="48">
        <v>61</v>
      </c>
      <c r="H91" s="49"/>
      <c r="I91" s="49">
        <v>2000</v>
      </c>
      <c r="J91" s="3">
        <v>990</v>
      </c>
      <c r="K91" s="31">
        <v>54.5</v>
      </c>
      <c r="L91" s="49">
        <v>262</v>
      </c>
      <c r="M91" s="49">
        <v>694.999999999998</v>
      </c>
      <c r="N91" s="8">
        <v>139</v>
      </c>
    </row>
    <row r="92" spans="1:14" ht="12.75">
      <c r="A92">
        <v>60</v>
      </c>
      <c r="B92" s="2">
        <v>7.20000000000002</v>
      </c>
      <c r="C92" s="2">
        <v>14</v>
      </c>
      <c r="D92" s="2">
        <v>8.69999999999998</v>
      </c>
      <c r="E92">
        <v>125</v>
      </c>
      <c r="F92" s="3">
        <v>320</v>
      </c>
      <c r="G92">
        <v>60</v>
      </c>
      <c r="H92" s="3"/>
      <c r="I92" s="3">
        <v>2020</v>
      </c>
      <c r="J92" s="3">
        <v>1000</v>
      </c>
      <c r="K92" s="2">
        <v>55</v>
      </c>
      <c r="L92" s="3">
        <v>264</v>
      </c>
      <c r="M92" s="3">
        <v>699.999999999998</v>
      </c>
      <c r="N92" s="8">
        <v>140</v>
      </c>
    </row>
    <row r="93" spans="1:14" ht="12.75">
      <c r="A93">
        <v>59</v>
      </c>
      <c r="B93" s="2">
        <v>7.23000000000002</v>
      </c>
      <c r="C93" s="2">
        <v>14.06</v>
      </c>
      <c r="D93" s="2">
        <v>8.74999999999998</v>
      </c>
      <c r="E93">
        <v>126</v>
      </c>
      <c r="F93" s="3">
        <v>322</v>
      </c>
      <c r="G93">
        <v>59</v>
      </c>
      <c r="H93" s="3"/>
      <c r="I93" s="3">
        <v>2040</v>
      </c>
      <c r="J93" s="3">
        <v>1010</v>
      </c>
      <c r="K93" s="2">
        <v>55.5</v>
      </c>
      <c r="L93" s="3">
        <v>266</v>
      </c>
      <c r="M93" s="3">
        <v>704.9999999999981</v>
      </c>
      <c r="N93" s="8">
        <v>141</v>
      </c>
    </row>
    <row r="94" spans="1:14" ht="12.75">
      <c r="A94">
        <v>58</v>
      </c>
      <c r="B94" s="2">
        <v>7.26000000000002</v>
      </c>
      <c r="C94" s="2">
        <v>14.12</v>
      </c>
      <c r="D94" s="2">
        <v>8.79999999999998</v>
      </c>
      <c r="E94">
        <v>127</v>
      </c>
      <c r="F94" s="3">
        <v>324</v>
      </c>
      <c r="G94">
        <v>58</v>
      </c>
      <c r="H94" s="3"/>
      <c r="I94" s="3">
        <v>2060</v>
      </c>
      <c r="J94" s="3">
        <v>1020</v>
      </c>
      <c r="K94" s="2">
        <v>56</v>
      </c>
      <c r="L94" s="3">
        <v>268</v>
      </c>
      <c r="M94" s="3">
        <v>709.999999999998</v>
      </c>
      <c r="N94" s="8">
        <v>142</v>
      </c>
    </row>
    <row r="95" spans="1:14" ht="12.75">
      <c r="A95">
        <v>57</v>
      </c>
      <c r="B95" s="2">
        <v>7.29000000000002</v>
      </c>
      <c r="C95" s="2">
        <v>14.18</v>
      </c>
      <c r="D95" s="2">
        <v>8.84999999999998</v>
      </c>
      <c r="E95">
        <v>128</v>
      </c>
      <c r="F95" s="3">
        <v>326</v>
      </c>
      <c r="G95">
        <v>57</v>
      </c>
      <c r="H95" s="3"/>
      <c r="I95" s="3">
        <v>2080</v>
      </c>
      <c r="J95" s="3">
        <v>1030</v>
      </c>
      <c r="K95" s="2">
        <v>56.5</v>
      </c>
      <c r="L95" s="3">
        <v>270</v>
      </c>
      <c r="M95" s="3">
        <v>714.999999999998</v>
      </c>
      <c r="N95" s="8">
        <v>143</v>
      </c>
    </row>
    <row r="96" spans="1:14" ht="12.75">
      <c r="A96">
        <v>56</v>
      </c>
      <c r="B96" s="2">
        <v>7.32000000000002</v>
      </c>
      <c r="C96" s="2">
        <v>14.24</v>
      </c>
      <c r="D96" s="2">
        <v>8.89999999999998</v>
      </c>
      <c r="E96">
        <v>129</v>
      </c>
      <c r="F96" s="3">
        <v>328</v>
      </c>
      <c r="G96">
        <v>56</v>
      </c>
      <c r="H96" s="3"/>
      <c r="I96" s="3">
        <v>2100</v>
      </c>
      <c r="J96" s="3">
        <v>1040</v>
      </c>
      <c r="K96" s="2">
        <v>57</v>
      </c>
      <c r="L96" s="3">
        <v>272</v>
      </c>
      <c r="M96" s="3">
        <v>719.999999999998</v>
      </c>
      <c r="N96" s="8">
        <v>144</v>
      </c>
    </row>
    <row r="97" spans="1:14" ht="12.75">
      <c r="A97">
        <v>55</v>
      </c>
      <c r="B97" s="2">
        <v>7.35000000000002</v>
      </c>
      <c r="C97" s="2">
        <v>14.3</v>
      </c>
      <c r="D97" s="2">
        <v>8.94999999999998</v>
      </c>
      <c r="E97">
        <v>130</v>
      </c>
      <c r="F97" s="3">
        <v>330</v>
      </c>
      <c r="G97">
        <v>55</v>
      </c>
      <c r="H97" s="3"/>
      <c r="I97" s="3">
        <v>2120</v>
      </c>
      <c r="J97" s="3">
        <v>1050</v>
      </c>
      <c r="K97" s="2">
        <v>57.5</v>
      </c>
      <c r="L97" s="3">
        <v>274</v>
      </c>
      <c r="M97" s="3">
        <v>724.999999999998</v>
      </c>
      <c r="N97" s="8">
        <v>145</v>
      </c>
    </row>
    <row r="98" spans="1:14" ht="12.75">
      <c r="A98">
        <v>54</v>
      </c>
      <c r="B98" s="2">
        <v>7.38000000000002</v>
      </c>
      <c r="C98" s="2">
        <v>14.36</v>
      </c>
      <c r="D98" s="2">
        <v>8.99999999999998</v>
      </c>
      <c r="E98">
        <v>131</v>
      </c>
      <c r="F98" s="3">
        <v>332</v>
      </c>
      <c r="G98">
        <v>54</v>
      </c>
      <c r="H98" s="3"/>
      <c r="I98" s="3">
        <v>2140</v>
      </c>
      <c r="J98" s="3">
        <v>1060</v>
      </c>
      <c r="K98" s="2">
        <v>58</v>
      </c>
      <c r="L98" s="3">
        <v>276</v>
      </c>
      <c r="M98" s="3">
        <v>729.9999999999981</v>
      </c>
      <c r="N98" s="8">
        <v>146</v>
      </c>
    </row>
    <row r="99" spans="1:14" ht="12.75">
      <c r="A99">
        <v>53</v>
      </c>
      <c r="B99" s="2">
        <v>7.41000000000002</v>
      </c>
      <c r="C99" s="2">
        <v>14.42</v>
      </c>
      <c r="D99" s="2">
        <v>9.04999999999998</v>
      </c>
      <c r="E99">
        <v>132</v>
      </c>
      <c r="F99" s="3">
        <v>334</v>
      </c>
      <c r="G99">
        <v>53</v>
      </c>
      <c r="H99" s="3"/>
      <c r="I99" s="3">
        <v>2160</v>
      </c>
      <c r="J99" s="3">
        <v>1070</v>
      </c>
      <c r="K99" s="2">
        <v>58.5</v>
      </c>
      <c r="L99" s="3">
        <v>278</v>
      </c>
      <c r="M99" s="3">
        <v>734.999999999998</v>
      </c>
      <c r="N99" s="8">
        <v>147</v>
      </c>
    </row>
    <row r="100" spans="1:14" ht="12.75">
      <c r="A100">
        <v>52</v>
      </c>
      <c r="B100" s="2">
        <v>7.44000000000002</v>
      </c>
      <c r="C100" s="2">
        <v>14.48</v>
      </c>
      <c r="D100" s="2">
        <v>9.09999999999998</v>
      </c>
      <c r="E100">
        <v>133</v>
      </c>
      <c r="F100" s="3">
        <v>336</v>
      </c>
      <c r="G100">
        <v>52</v>
      </c>
      <c r="H100" s="3"/>
      <c r="I100" s="3">
        <v>2180</v>
      </c>
      <c r="J100" s="3">
        <v>1080</v>
      </c>
      <c r="K100" s="2">
        <v>59</v>
      </c>
      <c r="L100" s="3">
        <v>280</v>
      </c>
      <c r="M100" s="3">
        <v>739.999999999998</v>
      </c>
      <c r="N100" s="8">
        <v>148</v>
      </c>
    </row>
    <row r="101" spans="1:14" ht="12.75">
      <c r="A101">
        <v>51</v>
      </c>
      <c r="B101" s="2">
        <v>7.47000000000002</v>
      </c>
      <c r="C101" s="2">
        <v>14.54</v>
      </c>
      <c r="D101" s="2">
        <v>9.14999999999998</v>
      </c>
      <c r="E101">
        <v>134</v>
      </c>
      <c r="F101" s="3">
        <v>338</v>
      </c>
      <c r="G101">
        <v>51</v>
      </c>
      <c r="H101" s="3"/>
      <c r="I101" s="3">
        <v>2200</v>
      </c>
      <c r="J101" s="3">
        <v>1090</v>
      </c>
      <c r="K101" s="2">
        <v>59.5</v>
      </c>
      <c r="L101" s="3">
        <v>282</v>
      </c>
      <c r="M101" s="3">
        <v>744.999999999998</v>
      </c>
      <c r="N101" s="8">
        <v>149</v>
      </c>
    </row>
    <row r="102" spans="1:14" ht="12.75">
      <c r="A102">
        <v>50</v>
      </c>
      <c r="B102" s="2">
        <v>7.50000000000002</v>
      </c>
      <c r="C102" s="2">
        <v>14.6</v>
      </c>
      <c r="D102" s="2">
        <v>9.19999999999998</v>
      </c>
      <c r="E102">
        <v>135</v>
      </c>
      <c r="F102" s="3">
        <v>340</v>
      </c>
      <c r="G102">
        <v>50</v>
      </c>
      <c r="H102" s="3"/>
      <c r="I102" s="3">
        <v>2220</v>
      </c>
      <c r="J102" s="3">
        <v>1100</v>
      </c>
      <c r="K102" s="2">
        <v>60</v>
      </c>
      <c r="L102" s="3">
        <v>284</v>
      </c>
      <c r="M102" s="3">
        <v>749.999999999998</v>
      </c>
      <c r="N102" s="8">
        <v>150</v>
      </c>
    </row>
  </sheetData>
  <printOptions/>
  <pageMargins left="0.3937007874015748" right="0.3937007874015748" top="0.3937007874015748" bottom="0.3937007874015748" header="0.3937007874015748" footer="0.3937007874015748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4"/>
  <sheetViews>
    <sheetView workbookViewId="0" topLeftCell="A1">
      <pane xSplit="4" ySplit="1" topLeftCell="U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D25" sqref="AD25"/>
    </sheetView>
  </sheetViews>
  <sheetFormatPr defaultColWidth="9.140625" defaultRowHeight="12.75"/>
  <cols>
    <col min="1" max="1" width="16.140625" style="19" bestFit="1" customWidth="1"/>
    <col min="2" max="2" width="10.140625" style="19" bestFit="1" customWidth="1"/>
    <col min="3" max="3" width="4.57421875" style="19" bestFit="1" customWidth="1"/>
    <col min="4" max="4" width="4.28125" style="19" customWidth="1"/>
    <col min="5" max="5" width="9.140625" style="20" customWidth="1"/>
    <col min="6" max="6" width="8.28125" style="21" bestFit="1" customWidth="1"/>
    <col min="7" max="7" width="9.140625" style="10" customWidth="1"/>
    <col min="8" max="8" width="8.28125" style="21" bestFit="1" customWidth="1"/>
    <col min="9" max="9" width="11.57421875" style="10" bestFit="1" customWidth="1"/>
    <col min="10" max="10" width="8.28125" style="21" bestFit="1" customWidth="1"/>
    <col min="11" max="11" width="9.140625" style="10" customWidth="1"/>
    <col min="12" max="12" width="8.28125" style="21" bestFit="1" customWidth="1"/>
    <col min="13" max="13" width="9.140625" style="10" customWidth="1"/>
    <col min="14" max="14" width="8.28125" style="21" bestFit="1" customWidth="1"/>
    <col min="15" max="15" width="9.140625" style="11" customWidth="1"/>
    <col min="16" max="16" width="3.140625" style="12" customWidth="1"/>
    <col min="17" max="17" width="16.28125" style="19" bestFit="1" customWidth="1"/>
    <col min="18" max="18" width="9.140625" style="10" customWidth="1"/>
    <col min="19" max="19" width="8.28125" style="21" bestFit="1" customWidth="1"/>
    <col min="20" max="20" width="10.00390625" style="10" bestFit="1" customWidth="1"/>
    <col min="21" max="21" width="8.28125" style="21" bestFit="1" customWidth="1"/>
    <col min="22" max="22" width="6.57421875" style="10" customWidth="1"/>
    <col min="23" max="23" width="8.28125" style="21" bestFit="1" customWidth="1"/>
    <col min="24" max="24" width="7.28125" style="10" customWidth="1"/>
    <col min="25" max="25" width="8.28125" style="21" bestFit="1" customWidth="1"/>
    <col min="26" max="26" width="7.28125" style="10" customWidth="1"/>
    <col min="27" max="27" width="8.28125" style="21" bestFit="1" customWidth="1"/>
    <col min="28" max="28" width="6.28125" style="11" bestFit="1" customWidth="1"/>
    <col min="29" max="29" width="2.8515625" style="47" customWidth="1"/>
    <col min="30" max="30" width="7.140625" style="22" bestFit="1" customWidth="1"/>
    <col min="31" max="31" width="7.57421875" style="40" bestFit="1" customWidth="1"/>
    <col min="32" max="32" width="6.140625" style="40" bestFit="1" customWidth="1"/>
    <col min="33" max="33" width="4.421875" style="8" customWidth="1"/>
    <col min="34" max="34" width="16.28125" style="19" bestFit="1" customWidth="1"/>
    <col min="35" max="35" width="3.28125" style="0" customWidth="1"/>
    <col min="36" max="36" width="3.57421875" style="0" customWidth="1"/>
  </cols>
  <sheetData>
    <row r="1" spans="1:37" ht="12.75">
      <c r="A1" s="13" t="s">
        <v>11</v>
      </c>
      <c r="B1" s="13" t="s">
        <v>12</v>
      </c>
      <c r="C1" s="13" t="s">
        <v>13</v>
      </c>
      <c r="D1" s="13" t="s">
        <v>18</v>
      </c>
      <c r="E1" s="32" t="s">
        <v>0</v>
      </c>
      <c r="F1" s="14" t="s">
        <v>14</v>
      </c>
      <c r="G1" s="15" t="s">
        <v>1</v>
      </c>
      <c r="H1" s="14" t="s">
        <v>14</v>
      </c>
      <c r="I1" s="15" t="s">
        <v>49</v>
      </c>
      <c r="J1" s="14" t="s">
        <v>14</v>
      </c>
      <c r="K1" s="15" t="s">
        <v>3</v>
      </c>
      <c r="L1" s="14" t="s">
        <v>14</v>
      </c>
      <c r="M1" s="15" t="s">
        <v>4</v>
      </c>
      <c r="N1" s="14" t="s">
        <v>14</v>
      </c>
      <c r="O1" s="16" t="s">
        <v>16</v>
      </c>
      <c r="P1" s="17"/>
      <c r="Q1" s="13" t="s">
        <v>11</v>
      </c>
      <c r="R1" s="15" t="s">
        <v>6</v>
      </c>
      <c r="S1" s="14" t="s">
        <v>14</v>
      </c>
      <c r="T1" s="15" t="s">
        <v>48</v>
      </c>
      <c r="U1" s="14" t="s">
        <v>14</v>
      </c>
      <c r="V1" s="15" t="s">
        <v>8</v>
      </c>
      <c r="W1" s="14" t="s">
        <v>14</v>
      </c>
      <c r="X1" s="15" t="s">
        <v>9</v>
      </c>
      <c r="Y1" s="14" t="s">
        <v>14</v>
      </c>
      <c r="Z1" s="15" t="s">
        <v>10</v>
      </c>
      <c r="AA1" s="14" t="s">
        <v>14</v>
      </c>
      <c r="AB1" s="16" t="s">
        <v>17</v>
      </c>
      <c r="AC1" s="45"/>
      <c r="AD1" s="18" t="s">
        <v>15</v>
      </c>
      <c r="AE1" s="44" t="s">
        <v>22</v>
      </c>
      <c r="AF1" s="39" t="s">
        <v>21</v>
      </c>
      <c r="AI1" s="35"/>
      <c r="AJ1" s="35" t="s">
        <v>23</v>
      </c>
      <c r="AK1" s="35" t="s">
        <v>13</v>
      </c>
    </row>
    <row r="2" spans="1:37" ht="12.75">
      <c r="A2" s="25" t="s">
        <v>24</v>
      </c>
      <c r="B2" s="26"/>
      <c r="C2" s="36">
        <f ca="1">IF(B2,IF(MONTH(B2)&gt;MONTH(TODAY()),YEAR(TODAY())-YEAR(B2)-1,IF((MONTH(B2)=MONTH(TODAY()))*AND(DAY(B2)&gt;DAY(TODAY())),YEAR(TODAY())-YEAR(B2)-1,YEAR(TODAY())-YEAR(B2))),"")</f>
      </c>
      <c r="D2" s="24" t="s">
        <v>19</v>
      </c>
      <c r="E2" s="30">
        <v>5.5</v>
      </c>
      <c r="F2" s="27">
        <f aca="true" t="shared" si="0" ref="F2:F40">IF(E2,VLOOKUP(E2,Sprint1,6),0)</f>
        <v>117</v>
      </c>
      <c r="G2" s="30">
        <v>10.6</v>
      </c>
      <c r="H2" s="27">
        <f aca="true" t="shared" si="1" ref="H2:H40">IF(G2,VLOOKUP(G2,Sprint2,5),0)</f>
        <v>117</v>
      </c>
      <c r="I2" s="30">
        <v>5.95</v>
      </c>
      <c r="J2" s="27">
        <f aca="true" t="shared" si="2" ref="J2:J40">IF(I2,VLOOKUP(I2,Hurdles,4),0)</f>
        <v>115</v>
      </c>
      <c r="K2" s="23">
        <v>72</v>
      </c>
      <c r="L2" s="27">
        <f aca="true" t="shared" si="3" ref="L2:L40">IF(K2,VLOOKUP(K2,_4_Laps,3),0)</f>
        <v>113</v>
      </c>
      <c r="M2" s="23">
        <v>205</v>
      </c>
      <c r="N2" s="27">
        <f aca="true" t="shared" si="4" ref="N2:N40">IF(M2,VLOOKUP(M2,_10_Laps,2),0)</f>
        <v>118</v>
      </c>
      <c r="O2" s="28">
        <f>F2+H2+J2+L2+N2</f>
        <v>580</v>
      </c>
      <c r="P2" s="29"/>
      <c r="Q2" s="25" t="str">
        <f>A2</f>
        <v>Mads Kjaersgaard</v>
      </c>
      <c r="R2" s="23">
        <v>2180</v>
      </c>
      <c r="S2" s="27">
        <f aca="true" t="shared" si="5" ref="S2:S40">IF(R2,VLOOKUP(R2,Javelin,6),0)</f>
        <v>148</v>
      </c>
      <c r="T2" s="23">
        <v>600</v>
      </c>
      <c r="U2" s="27">
        <f aca="true" t="shared" si="6" ref="U2:U40">IF(T2,VLOOKUP(T2,Shot,5),0)</f>
        <v>100</v>
      </c>
      <c r="V2" s="23">
        <v>44</v>
      </c>
      <c r="W2" s="27">
        <f aca="true" t="shared" si="7" ref="W2:W40">IF(V2,VLOOKUP(V2,High,4),0)</f>
        <v>118</v>
      </c>
      <c r="X2" s="23">
        <v>188</v>
      </c>
      <c r="Y2" s="27">
        <f aca="true" t="shared" si="8" ref="Y2:Y40">IF(X2,VLOOKUP(X2,Long,3),0)</f>
        <v>102</v>
      </c>
      <c r="Z2" s="23">
        <v>570</v>
      </c>
      <c r="AA2" s="27">
        <f aca="true" t="shared" si="9" ref="AA2:AA40">IF(Z2,VLOOKUP(Z2,Triple,2),0)</f>
        <v>114</v>
      </c>
      <c r="AB2" s="28">
        <f>S2+U2+W2+Y2+AA2</f>
        <v>582</v>
      </c>
      <c r="AC2" s="46" t="str">
        <f>IF(COUNTIF(E2:AA2,0)=0,"*","")</f>
        <v>*</v>
      </c>
      <c r="AD2" s="22">
        <f aca="true" t="shared" si="10" ref="AD2:AD38">O2+AB2</f>
        <v>1162</v>
      </c>
      <c r="AE2" s="41">
        <f>AD2/(COUNT(F2,H2,J2,L2,N2,S2,U2,W2,Y2,AA2)-COUNTIF(E2:AA2,0))</f>
        <v>116.2</v>
      </c>
      <c r="AF2" s="42">
        <f aca="true" t="shared" si="11" ref="AF2:AF13">RANK(AE2,$AE$2:$AE$14)</f>
        <v>6</v>
      </c>
      <c r="AG2" s="33" t="str">
        <f>D2</f>
        <v>M</v>
      </c>
      <c r="AH2" s="34" t="str">
        <f>A2</f>
        <v>Mads Kjaersgaard</v>
      </c>
      <c r="AI2">
        <f>RANK(AD2,$AD$2:$AD$14)</f>
        <v>2</v>
      </c>
      <c r="AJ2">
        <f>RANK(AD2,$AD$2:$AD$40)</f>
        <v>2</v>
      </c>
      <c r="AK2">
        <f>C2</f>
      </c>
    </row>
    <row r="3" spans="1:37" ht="12.75">
      <c r="A3" s="25" t="s">
        <v>56</v>
      </c>
      <c r="B3" s="26">
        <v>34615</v>
      </c>
      <c r="C3" s="36">
        <f aca="true" ca="1" t="shared" si="12" ref="C3:C40">IF(B3,IF(MONTH(B3)&gt;MONTH(TODAY()),YEAR(TODAY())-YEAR(B3)-1,IF((MONTH(B3)=MONTH(TODAY()))*AND(DAY(B3)&gt;DAY(TODAY())),YEAR(TODAY())-YEAR(B3)-1,YEAR(TODAY())-YEAR(B3))),"")</f>
        <v>14</v>
      </c>
      <c r="D3" s="24" t="s">
        <v>19</v>
      </c>
      <c r="E3" s="30"/>
      <c r="F3" s="27">
        <f t="shared" si="0"/>
        <v>0</v>
      </c>
      <c r="G3" s="30">
        <v>10.3</v>
      </c>
      <c r="H3" s="27">
        <f t="shared" si="1"/>
        <v>122</v>
      </c>
      <c r="I3" s="30">
        <v>5.76</v>
      </c>
      <c r="J3" s="27">
        <f t="shared" si="2"/>
        <v>119</v>
      </c>
      <c r="K3" s="23">
        <v>70</v>
      </c>
      <c r="L3" s="27">
        <f t="shared" si="3"/>
        <v>115</v>
      </c>
      <c r="M3" s="23">
        <v>216</v>
      </c>
      <c r="N3" s="27">
        <f t="shared" si="4"/>
        <v>112</v>
      </c>
      <c r="O3" s="28">
        <f aca="true" t="shared" si="13" ref="O3:O38">F3+H3+J3+L3+N3</f>
        <v>468</v>
      </c>
      <c r="P3" s="29"/>
      <c r="Q3" s="25" t="str">
        <f aca="true" t="shared" si="14" ref="Q3:Q38">A3</f>
        <v>Dominic Brown</v>
      </c>
      <c r="R3" s="23">
        <v>1885</v>
      </c>
      <c r="S3" s="27">
        <f t="shared" si="5"/>
        <v>133</v>
      </c>
      <c r="T3" s="23">
        <v>850</v>
      </c>
      <c r="U3" s="27">
        <f t="shared" si="6"/>
        <v>125</v>
      </c>
      <c r="V3" s="23">
        <v>53</v>
      </c>
      <c r="W3" s="27">
        <f t="shared" si="7"/>
        <v>136</v>
      </c>
      <c r="X3" s="23">
        <v>218</v>
      </c>
      <c r="Y3" s="27">
        <f t="shared" si="8"/>
        <v>117</v>
      </c>
      <c r="Z3" s="23">
        <v>580</v>
      </c>
      <c r="AA3" s="27">
        <f t="shared" si="9"/>
        <v>116</v>
      </c>
      <c r="AB3" s="28">
        <f aca="true" t="shared" si="15" ref="AB3:AB38">S3+U3+W3+Y3+AA3</f>
        <v>627</v>
      </c>
      <c r="AC3" s="46">
        <f aca="true" t="shared" si="16" ref="AC3:AC38">IF(COUNTIF(E3:AA3,0)=0,"*","")</f>
      </c>
      <c r="AD3" s="22">
        <f t="shared" si="10"/>
        <v>1095</v>
      </c>
      <c r="AE3" s="41">
        <f aca="true" t="shared" si="17" ref="AE3:AE38">AD3/(COUNT(F3,H3,J3,L3,N3,S3,U3,W3,Y3,AA3)-COUNTIF(E3:AA3,0))</f>
        <v>121.66666666666667</v>
      </c>
      <c r="AF3" s="42">
        <f t="shared" si="11"/>
        <v>1</v>
      </c>
      <c r="AG3" s="33" t="str">
        <f aca="true" t="shared" si="18" ref="AG3:AG29">D3</f>
        <v>M</v>
      </c>
      <c r="AH3" s="34" t="str">
        <f aca="true" t="shared" si="19" ref="AH3:AH29">A3</f>
        <v>Dominic Brown</v>
      </c>
      <c r="AI3">
        <f aca="true" t="shared" si="20" ref="AI3:AI14">RANK(AD3,$AD$2:$AD$14)</f>
        <v>3</v>
      </c>
      <c r="AJ3">
        <f aca="true" t="shared" si="21" ref="AJ3:AJ40">RANK(AD3,$AD$2:$AD$40)</f>
        <v>4</v>
      </c>
      <c r="AK3">
        <f aca="true" t="shared" si="22" ref="AK3:AK40">C3</f>
        <v>14</v>
      </c>
    </row>
    <row r="4" spans="1:37" ht="12.75">
      <c r="A4" s="25" t="s">
        <v>25</v>
      </c>
      <c r="B4" s="37"/>
      <c r="C4" s="36">
        <f ca="1" t="shared" si="12"/>
      </c>
      <c r="D4" s="24" t="s">
        <v>19</v>
      </c>
      <c r="E4" s="30"/>
      <c r="F4" s="27">
        <f t="shared" si="0"/>
        <v>0</v>
      </c>
      <c r="G4" s="30">
        <v>10.3</v>
      </c>
      <c r="H4" s="27">
        <f t="shared" si="1"/>
        <v>122</v>
      </c>
      <c r="I4" s="30">
        <v>5.95</v>
      </c>
      <c r="J4" s="27">
        <f t="shared" si="2"/>
        <v>115</v>
      </c>
      <c r="K4" s="23">
        <v>72</v>
      </c>
      <c r="L4" s="27">
        <f t="shared" si="3"/>
        <v>113</v>
      </c>
      <c r="M4" s="23"/>
      <c r="N4" s="27">
        <f t="shared" si="4"/>
        <v>0</v>
      </c>
      <c r="O4" s="28">
        <f t="shared" si="13"/>
        <v>350</v>
      </c>
      <c r="P4" s="29"/>
      <c r="Q4" s="25" t="str">
        <f t="shared" si="14"/>
        <v>Luke Tomkins</v>
      </c>
      <c r="R4" s="23"/>
      <c r="S4" s="27">
        <f t="shared" si="5"/>
        <v>0</v>
      </c>
      <c r="T4" s="23">
        <v>950</v>
      </c>
      <c r="U4" s="27">
        <f t="shared" si="6"/>
        <v>135</v>
      </c>
      <c r="V4" s="23"/>
      <c r="W4" s="27">
        <f t="shared" si="7"/>
        <v>0</v>
      </c>
      <c r="X4" s="23">
        <v>214</v>
      </c>
      <c r="Y4" s="27">
        <f t="shared" si="8"/>
        <v>115</v>
      </c>
      <c r="Z4" s="23"/>
      <c r="AA4" s="27">
        <f t="shared" si="9"/>
        <v>0</v>
      </c>
      <c r="AB4" s="28">
        <f t="shared" si="15"/>
        <v>250</v>
      </c>
      <c r="AC4" s="46">
        <f t="shared" si="16"/>
      </c>
      <c r="AD4" s="22">
        <f t="shared" si="10"/>
        <v>600</v>
      </c>
      <c r="AE4" s="41">
        <f t="shared" si="17"/>
        <v>120</v>
      </c>
      <c r="AF4" s="42">
        <f t="shared" si="11"/>
        <v>2</v>
      </c>
      <c r="AG4" s="33" t="str">
        <f t="shared" si="18"/>
        <v>M</v>
      </c>
      <c r="AH4" s="34" t="str">
        <f t="shared" si="19"/>
        <v>Luke Tomkins</v>
      </c>
      <c r="AI4">
        <f t="shared" si="20"/>
        <v>12</v>
      </c>
      <c r="AJ4">
        <f t="shared" si="21"/>
        <v>30</v>
      </c>
      <c r="AK4">
        <f t="shared" si="22"/>
      </c>
    </row>
    <row r="5" spans="1:37" ht="12.75">
      <c r="A5" s="25" t="s">
        <v>26</v>
      </c>
      <c r="B5" s="37">
        <v>35185</v>
      </c>
      <c r="C5" s="36">
        <f ca="1" t="shared" si="12"/>
        <v>12</v>
      </c>
      <c r="D5" s="24" t="s">
        <v>19</v>
      </c>
      <c r="E5" s="30">
        <v>5.56</v>
      </c>
      <c r="F5" s="27">
        <f t="shared" si="0"/>
        <v>115</v>
      </c>
      <c r="G5" s="30">
        <v>11.9</v>
      </c>
      <c r="H5" s="27">
        <f t="shared" si="1"/>
        <v>95</v>
      </c>
      <c r="I5" s="30">
        <v>6.1</v>
      </c>
      <c r="J5" s="27">
        <f t="shared" si="2"/>
        <v>112</v>
      </c>
      <c r="K5" s="23">
        <v>75</v>
      </c>
      <c r="L5" s="27">
        <f t="shared" si="3"/>
        <v>110</v>
      </c>
      <c r="M5" s="23">
        <v>222</v>
      </c>
      <c r="N5" s="27">
        <f t="shared" si="4"/>
        <v>109</v>
      </c>
      <c r="O5" s="28">
        <f t="shared" si="13"/>
        <v>541</v>
      </c>
      <c r="P5" s="29"/>
      <c r="Q5" s="25" t="str">
        <f t="shared" si="14"/>
        <v>Miles Hawes</v>
      </c>
      <c r="R5" s="23">
        <v>1600</v>
      </c>
      <c r="S5" s="27">
        <f t="shared" si="5"/>
        <v>119</v>
      </c>
      <c r="T5" s="23">
        <v>475</v>
      </c>
      <c r="U5" s="27">
        <f t="shared" si="6"/>
        <v>87</v>
      </c>
      <c r="V5" s="23">
        <v>37</v>
      </c>
      <c r="W5" s="27">
        <f t="shared" si="7"/>
        <v>104</v>
      </c>
      <c r="X5" s="23">
        <v>165</v>
      </c>
      <c r="Y5" s="27">
        <f t="shared" si="8"/>
        <v>90</v>
      </c>
      <c r="Z5" s="23">
        <v>470</v>
      </c>
      <c r="AA5" s="27">
        <f t="shared" si="9"/>
        <v>94</v>
      </c>
      <c r="AB5" s="28">
        <f t="shared" si="15"/>
        <v>494</v>
      </c>
      <c r="AC5" s="46" t="str">
        <f t="shared" si="16"/>
        <v>*</v>
      </c>
      <c r="AD5" s="22">
        <f t="shared" si="10"/>
        <v>1035</v>
      </c>
      <c r="AE5" s="41">
        <f t="shared" si="17"/>
        <v>103.5</v>
      </c>
      <c r="AF5" s="42">
        <f t="shared" si="11"/>
        <v>9</v>
      </c>
      <c r="AG5" s="33" t="str">
        <f t="shared" si="18"/>
        <v>M</v>
      </c>
      <c r="AH5" s="34" t="str">
        <f t="shared" si="19"/>
        <v>Miles Hawes</v>
      </c>
      <c r="AI5">
        <f t="shared" si="20"/>
        <v>6</v>
      </c>
      <c r="AJ5">
        <f t="shared" si="21"/>
        <v>8</v>
      </c>
      <c r="AK5">
        <f t="shared" si="22"/>
        <v>12</v>
      </c>
    </row>
    <row r="6" spans="1:37" ht="12.75">
      <c r="A6" s="25" t="s">
        <v>27</v>
      </c>
      <c r="B6" s="37">
        <v>35330</v>
      </c>
      <c r="C6" s="36">
        <f ca="1" t="shared" si="12"/>
        <v>12</v>
      </c>
      <c r="D6" s="24" t="s">
        <v>19</v>
      </c>
      <c r="E6" s="30">
        <v>5.37</v>
      </c>
      <c r="F6" s="27">
        <f t="shared" si="0"/>
        <v>122</v>
      </c>
      <c r="G6" s="30">
        <v>10.72</v>
      </c>
      <c r="H6" s="27">
        <f t="shared" si="1"/>
        <v>115</v>
      </c>
      <c r="I6" s="30">
        <v>5.1</v>
      </c>
      <c r="J6" s="27">
        <f t="shared" si="2"/>
        <v>132</v>
      </c>
      <c r="K6" s="23">
        <v>76</v>
      </c>
      <c r="L6" s="27">
        <f t="shared" si="3"/>
        <v>109</v>
      </c>
      <c r="M6" s="23">
        <v>224</v>
      </c>
      <c r="N6" s="27">
        <f t="shared" si="4"/>
        <v>108</v>
      </c>
      <c r="O6" s="28">
        <f t="shared" si="13"/>
        <v>586</v>
      </c>
      <c r="P6" s="29"/>
      <c r="Q6" s="25" t="str">
        <f t="shared" si="14"/>
        <v>Lewis Church</v>
      </c>
      <c r="R6" s="23">
        <v>1890</v>
      </c>
      <c r="S6" s="27">
        <f t="shared" si="5"/>
        <v>133</v>
      </c>
      <c r="T6" s="23">
        <v>700</v>
      </c>
      <c r="U6" s="27">
        <f t="shared" si="6"/>
        <v>110</v>
      </c>
      <c r="V6" s="23">
        <v>47</v>
      </c>
      <c r="W6" s="27">
        <f t="shared" si="7"/>
        <v>124</v>
      </c>
      <c r="X6" s="23">
        <v>206</v>
      </c>
      <c r="Y6" s="27">
        <f t="shared" si="8"/>
        <v>111</v>
      </c>
      <c r="Z6" s="23">
        <v>600</v>
      </c>
      <c r="AA6" s="27">
        <f t="shared" si="9"/>
        <v>120</v>
      </c>
      <c r="AB6" s="28">
        <f t="shared" si="15"/>
        <v>598</v>
      </c>
      <c r="AC6" s="46" t="str">
        <f t="shared" si="16"/>
        <v>*</v>
      </c>
      <c r="AD6" s="22">
        <f t="shared" si="10"/>
        <v>1184</v>
      </c>
      <c r="AE6" s="41">
        <f t="shared" si="17"/>
        <v>118.4</v>
      </c>
      <c r="AF6" s="42">
        <f t="shared" si="11"/>
        <v>4</v>
      </c>
      <c r="AG6" s="33" t="str">
        <f t="shared" si="18"/>
        <v>M</v>
      </c>
      <c r="AH6" s="34" t="str">
        <f t="shared" si="19"/>
        <v>Lewis Church</v>
      </c>
      <c r="AI6">
        <f t="shared" si="20"/>
        <v>1</v>
      </c>
      <c r="AJ6">
        <f t="shared" si="21"/>
        <v>1</v>
      </c>
      <c r="AK6">
        <f t="shared" si="22"/>
        <v>12</v>
      </c>
    </row>
    <row r="7" spans="1:37" ht="12.75">
      <c r="A7" s="25" t="s">
        <v>57</v>
      </c>
      <c r="B7" s="26">
        <v>34686</v>
      </c>
      <c r="C7" s="36">
        <f ca="1" t="shared" si="12"/>
        <v>14</v>
      </c>
      <c r="D7" s="24" t="s">
        <v>19</v>
      </c>
      <c r="E7" s="30"/>
      <c r="F7" s="27">
        <f t="shared" si="0"/>
        <v>0</v>
      </c>
      <c r="G7" s="30">
        <v>10.25</v>
      </c>
      <c r="H7" s="27">
        <f t="shared" si="1"/>
        <v>123</v>
      </c>
      <c r="I7" s="30">
        <v>5.4</v>
      </c>
      <c r="J7" s="27">
        <f t="shared" si="2"/>
        <v>126</v>
      </c>
      <c r="K7" s="23">
        <v>76</v>
      </c>
      <c r="L7" s="27">
        <f t="shared" si="3"/>
        <v>109</v>
      </c>
      <c r="M7" s="23">
        <v>245</v>
      </c>
      <c r="N7" s="27">
        <f t="shared" si="4"/>
        <v>98</v>
      </c>
      <c r="O7" s="28">
        <f t="shared" si="13"/>
        <v>456</v>
      </c>
      <c r="P7" s="29"/>
      <c r="Q7" s="25" t="str">
        <f t="shared" si="14"/>
        <v>Elliot Barham</v>
      </c>
      <c r="R7" s="23">
        <v>1810</v>
      </c>
      <c r="S7" s="27">
        <f t="shared" si="5"/>
        <v>129</v>
      </c>
      <c r="T7" s="23">
        <v>850</v>
      </c>
      <c r="U7" s="27">
        <f t="shared" si="6"/>
        <v>125</v>
      </c>
      <c r="V7" s="23">
        <v>48</v>
      </c>
      <c r="W7" s="27">
        <f t="shared" si="7"/>
        <v>126</v>
      </c>
      <c r="X7" s="23">
        <v>220</v>
      </c>
      <c r="Y7" s="27">
        <f t="shared" si="8"/>
        <v>118</v>
      </c>
      <c r="Z7" s="23">
        <v>570</v>
      </c>
      <c r="AA7" s="27">
        <f t="shared" si="9"/>
        <v>114</v>
      </c>
      <c r="AB7" s="28">
        <f t="shared" si="15"/>
        <v>612</v>
      </c>
      <c r="AC7" s="46">
        <f t="shared" si="16"/>
      </c>
      <c r="AD7" s="22">
        <f t="shared" si="10"/>
        <v>1068</v>
      </c>
      <c r="AE7" s="41">
        <f t="shared" si="17"/>
        <v>118.66666666666667</v>
      </c>
      <c r="AF7" s="42">
        <f t="shared" si="11"/>
        <v>3</v>
      </c>
      <c r="AG7" s="33" t="str">
        <f t="shared" si="18"/>
        <v>M</v>
      </c>
      <c r="AH7" s="34" t="str">
        <f t="shared" si="19"/>
        <v>Elliot Barham</v>
      </c>
      <c r="AI7">
        <f t="shared" si="20"/>
        <v>4</v>
      </c>
      <c r="AJ7">
        <f t="shared" si="21"/>
        <v>6</v>
      </c>
      <c r="AK7">
        <f t="shared" si="22"/>
        <v>14</v>
      </c>
    </row>
    <row r="8" spans="1:37" ht="12.75">
      <c r="A8" s="25" t="s">
        <v>28</v>
      </c>
      <c r="B8" s="25"/>
      <c r="C8" s="36">
        <f ca="1" t="shared" si="12"/>
      </c>
      <c r="D8" s="24" t="s">
        <v>19</v>
      </c>
      <c r="E8" s="30"/>
      <c r="F8" s="27">
        <f t="shared" si="0"/>
        <v>0</v>
      </c>
      <c r="G8" s="30">
        <v>11.2</v>
      </c>
      <c r="H8" s="27">
        <f t="shared" si="1"/>
        <v>107</v>
      </c>
      <c r="I8" s="30">
        <v>6.4</v>
      </c>
      <c r="J8" s="27">
        <f t="shared" si="2"/>
        <v>106</v>
      </c>
      <c r="K8" s="23">
        <v>89</v>
      </c>
      <c r="L8" s="27">
        <f t="shared" si="3"/>
        <v>96</v>
      </c>
      <c r="M8" s="23"/>
      <c r="N8" s="27">
        <f t="shared" si="4"/>
        <v>0</v>
      </c>
      <c r="O8" s="28">
        <f t="shared" si="13"/>
        <v>309</v>
      </c>
      <c r="P8" s="29"/>
      <c r="Q8" s="25" t="str">
        <f t="shared" si="14"/>
        <v>Lewis Tomkins</v>
      </c>
      <c r="R8" s="23"/>
      <c r="S8" s="27">
        <f t="shared" si="5"/>
        <v>0</v>
      </c>
      <c r="T8" s="23">
        <v>925</v>
      </c>
      <c r="U8" s="27">
        <f t="shared" si="6"/>
        <v>132</v>
      </c>
      <c r="V8" s="23"/>
      <c r="W8" s="27">
        <f t="shared" si="7"/>
        <v>0</v>
      </c>
      <c r="X8" s="23">
        <v>176</v>
      </c>
      <c r="Y8" s="27">
        <f t="shared" si="8"/>
        <v>96</v>
      </c>
      <c r="Z8" s="23"/>
      <c r="AA8" s="27">
        <f t="shared" si="9"/>
        <v>0</v>
      </c>
      <c r="AB8" s="28">
        <f t="shared" si="15"/>
        <v>228</v>
      </c>
      <c r="AC8" s="46">
        <f t="shared" si="16"/>
      </c>
      <c r="AD8" s="22">
        <f t="shared" si="10"/>
        <v>537</v>
      </c>
      <c r="AE8" s="41">
        <f t="shared" si="17"/>
        <v>107.4</v>
      </c>
      <c r="AF8" s="42">
        <f t="shared" si="11"/>
        <v>8</v>
      </c>
      <c r="AG8" s="33" t="str">
        <f t="shared" si="18"/>
        <v>M</v>
      </c>
      <c r="AH8" s="34" t="str">
        <f t="shared" si="19"/>
        <v>Lewis Tomkins</v>
      </c>
      <c r="AI8">
        <f t="shared" si="20"/>
        <v>13</v>
      </c>
      <c r="AJ8">
        <f t="shared" si="21"/>
        <v>34</v>
      </c>
      <c r="AK8">
        <f t="shared" si="22"/>
      </c>
    </row>
    <row r="9" spans="1:37" ht="12.75">
      <c r="A9" s="25" t="s">
        <v>29</v>
      </c>
      <c r="B9" s="26">
        <v>34583</v>
      </c>
      <c r="C9" s="36">
        <f ca="1" t="shared" si="12"/>
        <v>14</v>
      </c>
      <c r="D9" s="24" t="s">
        <v>19</v>
      </c>
      <c r="E9" s="30">
        <v>5.37</v>
      </c>
      <c r="F9" s="27">
        <f t="shared" si="0"/>
        <v>122</v>
      </c>
      <c r="G9" s="30">
        <v>10.64</v>
      </c>
      <c r="H9" s="27">
        <f t="shared" si="1"/>
        <v>116</v>
      </c>
      <c r="I9" s="30">
        <v>6.27</v>
      </c>
      <c r="J9" s="27">
        <f t="shared" si="2"/>
        <v>109</v>
      </c>
      <c r="K9" s="23">
        <v>71</v>
      </c>
      <c r="L9" s="27">
        <f t="shared" si="3"/>
        <v>114</v>
      </c>
      <c r="M9" s="23">
        <v>239</v>
      </c>
      <c r="N9" s="27">
        <f t="shared" si="4"/>
        <v>101</v>
      </c>
      <c r="O9" s="28">
        <f t="shared" si="13"/>
        <v>562</v>
      </c>
      <c r="P9" s="29"/>
      <c r="Q9" s="25" t="str">
        <f t="shared" si="14"/>
        <v>Munro Third</v>
      </c>
      <c r="R9" s="23">
        <v>2300</v>
      </c>
      <c r="S9" s="27">
        <f t="shared" si="5"/>
        <v>150</v>
      </c>
      <c r="T9" s="23">
        <v>1075</v>
      </c>
      <c r="U9" s="27">
        <f t="shared" si="6"/>
        <v>147</v>
      </c>
      <c r="V9" s="23">
        <v>39</v>
      </c>
      <c r="W9" s="27">
        <f t="shared" si="7"/>
        <v>108</v>
      </c>
      <c r="X9" s="23"/>
      <c r="Y9" s="27">
        <f t="shared" si="8"/>
        <v>0</v>
      </c>
      <c r="Z9" s="23">
        <v>430</v>
      </c>
      <c r="AA9" s="27">
        <f t="shared" si="9"/>
        <v>86</v>
      </c>
      <c r="AB9" s="28">
        <f t="shared" si="15"/>
        <v>491</v>
      </c>
      <c r="AC9" s="46">
        <f t="shared" si="16"/>
      </c>
      <c r="AD9" s="22">
        <f t="shared" si="10"/>
        <v>1053</v>
      </c>
      <c r="AE9" s="41">
        <f t="shared" si="17"/>
        <v>117</v>
      </c>
      <c r="AF9" s="42">
        <f t="shared" si="11"/>
        <v>5</v>
      </c>
      <c r="AG9" s="33" t="str">
        <f t="shared" si="18"/>
        <v>M</v>
      </c>
      <c r="AH9" s="34" t="str">
        <f t="shared" si="19"/>
        <v>Munro Third</v>
      </c>
      <c r="AI9">
        <f t="shared" si="20"/>
        <v>5</v>
      </c>
      <c r="AJ9">
        <f t="shared" si="21"/>
        <v>7</v>
      </c>
      <c r="AK9">
        <f t="shared" si="22"/>
        <v>14</v>
      </c>
    </row>
    <row r="10" spans="1:37" ht="12.75">
      <c r="A10" s="25" t="s">
        <v>30</v>
      </c>
      <c r="B10" s="37">
        <v>35127</v>
      </c>
      <c r="C10" s="36">
        <f ca="1" t="shared" si="12"/>
        <v>13</v>
      </c>
      <c r="D10" s="24" t="s">
        <v>19</v>
      </c>
      <c r="E10" s="30"/>
      <c r="F10" s="27">
        <f t="shared" si="0"/>
        <v>0</v>
      </c>
      <c r="G10" s="30">
        <v>13.27</v>
      </c>
      <c r="H10" s="27">
        <f t="shared" si="1"/>
        <v>73</v>
      </c>
      <c r="I10" s="30">
        <v>6.9</v>
      </c>
      <c r="J10" s="27">
        <f t="shared" si="2"/>
        <v>96</v>
      </c>
      <c r="K10" s="23">
        <v>97</v>
      </c>
      <c r="L10" s="27">
        <f t="shared" si="3"/>
        <v>88</v>
      </c>
      <c r="M10" s="23"/>
      <c r="N10" s="27">
        <f t="shared" si="4"/>
        <v>0</v>
      </c>
      <c r="O10" s="28">
        <f t="shared" si="13"/>
        <v>257</v>
      </c>
      <c r="P10" s="29"/>
      <c r="Q10" s="25" t="str">
        <f t="shared" si="14"/>
        <v>Charlie Mumbray</v>
      </c>
      <c r="R10" s="23">
        <v>1625</v>
      </c>
      <c r="S10" s="27">
        <f t="shared" si="5"/>
        <v>120</v>
      </c>
      <c r="T10" s="23">
        <v>675</v>
      </c>
      <c r="U10" s="27">
        <f t="shared" si="6"/>
        <v>107</v>
      </c>
      <c r="V10" s="23">
        <v>32</v>
      </c>
      <c r="W10" s="27">
        <f t="shared" si="7"/>
        <v>94</v>
      </c>
      <c r="X10" s="23">
        <v>154</v>
      </c>
      <c r="Y10" s="27">
        <f t="shared" si="8"/>
        <v>85</v>
      </c>
      <c r="Z10" s="23"/>
      <c r="AA10" s="27">
        <f t="shared" si="9"/>
        <v>0</v>
      </c>
      <c r="AB10" s="28">
        <f t="shared" si="15"/>
        <v>406</v>
      </c>
      <c r="AC10" s="46">
        <f t="shared" si="16"/>
      </c>
      <c r="AD10" s="22">
        <f t="shared" si="10"/>
        <v>663</v>
      </c>
      <c r="AE10" s="41">
        <f t="shared" si="17"/>
        <v>94.71428571428571</v>
      </c>
      <c r="AF10" s="42">
        <f t="shared" si="11"/>
        <v>12</v>
      </c>
      <c r="AG10" s="33" t="str">
        <f t="shared" si="18"/>
        <v>M</v>
      </c>
      <c r="AH10" s="34" t="str">
        <f t="shared" si="19"/>
        <v>Charlie Mumbray</v>
      </c>
      <c r="AI10">
        <f t="shared" si="20"/>
        <v>11</v>
      </c>
      <c r="AJ10">
        <f t="shared" si="21"/>
        <v>26</v>
      </c>
      <c r="AK10">
        <f t="shared" si="22"/>
        <v>13</v>
      </c>
    </row>
    <row r="11" spans="1:37" ht="12.75">
      <c r="A11" s="25" t="s">
        <v>31</v>
      </c>
      <c r="B11" s="26">
        <v>34897</v>
      </c>
      <c r="C11" s="36">
        <f ca="1" t="shared" si="12"/>
        <v>13</v>
      </c>
      <c r="D11" s="24" t="s">
        <v>19</v>
      </c>
      <c r="E11" s="30">
        <v>5.83</v>
      </c>
      <c r="F11" s="27">
        <f t="shared" si="0"/>
        <v>106</v>
      </c>
      <c r="G11" s="30">
        <v>11.62</v>
      </c>
      <c r="H11" s="27">
        <f t="shared" si="1"/>
        <v>100</v>
      </c>
      <c r="I11" s="30">
        <v>7.05</v>
      </c>
      <c r="J11" s="27">
        <f t="shared" si="2"/>
        <v>93</v>
      </c>
      <c r="K11" s="23">
        <v>78</v>
      </c>
      <c r="L11" s="27">
        <f t="shared" si="3"/>
        <v>107</v>
      </c>
      <c r="M11" s="23">
        <v>241</v>
      </c>
      <c r="N11" s="27">
        <f t="shared" si="4"/>
        <v>100</v>
      </c>
      <c r="O11" s="28">
        <f t="shared" si="13"/>
        <v>506</v>
      </c>
      <c r="P11" s="29"/>
      <c r="Q11" s="25" t="str">
        <f t="shared" si="14"/>
        <v>Jacob Piercy</v>
      </c>
      <c r="R11" s="23">
        <v>1630</v>
      </c>
      <c r="S11" s="27">
        <f t="shared" si="5"/>
        <v>120</v>
      </c>
      <c r="T11" s="23">
        <v>575</v>
      </c>
      <c r="U11" s="27">
        <f t="shared" si="6"/>
        <v>97</v>
      </c>
      <c r="V11" s="23">
        <v>40</v>
      </c>
      <c r="W11" s="27">
        <f t="shared" si="7"/>
        <v>110</v>
      </c>
      <c r="X11" s="23">
        <v>164</v>
      </c>
      <c r="Y11" s="27">
        <f t="shared" si="8"/>
        <v>90</v>
      </c>
      <c r="Z11" s="23">
        <v>495</v>
      </c>
      <c r="AA11" s="27">
        <f t="shared" si="9"/>
        <v>99</v>
      </c>
      <c r="AB11" s="28">
        <f t="shared" si="15"/>
        <v>516</v>
      </c>
      <c r="AC11" s="46" t="str">
        <f t="shared" si="16"/>
        <v>*</v>
      </c>
      <c r="AD11" s="22">
        <f t="shared" si="10"/>
        <v>1022</v>
      </c>
      <c r="AE11" s="41">
        <f t="shared" si="17"/>
        <v>102.2</v>
      </c>
      <c r="AF11" s="42">
        <f t="shared" si="11"/>
        <v>10</v>
      </c>
      <c r="AG11" s="33" t="str">
        <f t="shared" si="18"/>
        <v>M</v>
      </c>
      <c r="AH11" s="34" t="str">
        <f t="shared" si="19"/>
        <v>Jacob Piercy</v>
      </c>
      <c r="AI11">
        <f t="shared" si="20"/>
        <v>7</v>
      </c>
      <c r="AJ11">
        <f t="shared" si="21"/>
        <v>9</v>
      </c>
      <c r="AK11">
        <f t="shared" si="22"/>
        <v>13</v>
      </c>
    </row>
    <row r="12" spans="1:37" ht="12.75">
      <c r="A12" s="25" t="s">
        <v>32</v>
      </c>
      <c r="B12" s="37">
        <v>34875</v>
      </c>
      <c r="C12" s="36">
        <f ca="1" t="shared" si="12"/>
        <v>13</v>
      </c>
      <c r="D12" s="24" t="s">
        <v>19</v>
      </c>
      <c r="E12" s="30"/>
      <c r="F12" s="27">
        <f t="shared" si="0"/>
        <v>0</v>
      </c>
      <c r="G12" s="30">
        <v>10.87</v>
      </c>
      <c r="H12" s="27">
        <f t="shared" si="1"/>
        <v>113</v>
      </c>
      <c r="I12" s="30">
        <v>5.99</v>
      </c>
      <c r="J12" s="27">
        <f t="shared" si="2"/>
        <v>115</v>
      </c>
      <c r="K12" s="23">
        <v>72</v>
      </c>
      <c r="L12" s="27">
        <f t="shared" si="3"/>
        <v>113</v>
      </c>
      <c r="M12" s="23">
        <v>225</v>
      </c>
      <c r="N12" s="27">
        <f t="shared" si="4"/>
        <v>108</v>
      </c>
      <c r="O12" s="28">
        <f>F12+H12+J12+L12+N12</f>
        <v>449</v>
      </c>
      <c r="P12" s="29"/>
      <c r="Q12" s="25" t="str">
        <f>A12</f>
        <v>George H-Smith</v>
      </c>
      <c r="R12" s="23">
        <v>1675</v>
      </c>
      <c r="S12" s="27">
        <f t="shared" si="5"/>
        <v>122</v>
      </c>
      <c r="T12" s="23">
        <v>725</v>
      </c>
      <c r="U12" s="27">
        <f t="shared" si="6"/>
        <v>112</v>
      </c>
      <c r="V12" s="23">
        <v>40</v>
      </c>
      <c r="W12" s="27">
        <f t="shared" si="7"/>
        <v>110</v>
      </c>
      <c r="X12" s="23">
        <v>160</v>
      </c>
      <c r="Y12" s="27">
        <f t="shared" si="8"/>
        <v>88</v>
      </c>
      <c r="Z12" s="23">
        <v>590</v>
      </c>
      <c r="AA12" s="27">
        <f t="shared" si="9"/>
        <v>118</v>
      </c>
      <c r="AB12" s="28">
        <f>S12+U12+W12+Y12+AA12</f>
        <v>550</v>
      </c>
      <c r="AC12" s="46">
        <f t="shared" si="16"/>
      </c>
      <c r="AD12" s="22">
        <f t="shared" si="10"/>
        <v>999</v>
      </c>
      <c r="AE12" s="41">
        <f t="shared" si="17"/>
        <v>111</v>
      </c>
      <c r="AF12" s="42">
        <f t="shared" si="11"/>
        <v>7</v>
      </c>
      <c r="AG12" s="33" t="str">
        <f>D12</f>
        <v>M</v>
      </c>
      <c r="AH12" s="34" t="str">
        <f t="shared" si="19"/>
        <v>George H-Smith</v>
      </c>
      <c r="AI12">
        <f t="shared" si="20"/>
        <v>8</v>
      </c>
      <c r="AJ12">
        <f t="shared" si="21"/>
        <v>13</v>
      </c>
      <c r="AK12">
        <f t="shared" si="22"/>
        <v>13</v>
      </c>
    </row>
    <row r="13" spans="1:37" ht="12.75">
      <c r="A13" s="25" t="s">
        <v>33</v>
      </c>
      <c r="B13" s="37"/>
      <c r="C13" s="36">
        <f ca="1" t="shared" si="12"/>
      </c>
      <c r="D13" s="24" t="s">
        <v>19</v>
      </c>
      <c r="E13" s="23"/>
      <c r="F13" s="27">
        <f>IF(E13,VLOOKUP(E13,Sprint1,6),0)</f>
        <v>0</v>
      </c>
      <c r="G13" s="30">
        <v>12.18</v>
      </c>
      <c r="H13" s="27">
        <f>IF(G13,VLOOKUP(G13,Sprint2,5),0)</f>
        <v>91</v>
      </c>
      <c r="I13" s="23">
        <v>6.28</v>
      </c>
      <c r="J13" s="27">
        <f>IF(I13,VLOOKUP(I13,Hurdles,4),0)</f>
        <v>109</v>
      </c>
      <c r="K13" s="23">
        <v>80</v>
      </c>
      <c r="L13" s="27">
        <f>IF(K13,VLOOKUP(K13,_4_Laps,3),0)</f>
        <v>105</v>
      </c>
      <c r="M13" s="23">
        <v>235</v>
      </c>
      <c r="N13" s="27">
        <f>IF(M13,VLOOKUP(M13,_10_Laps,2),0)</f>
        <v>103</v>
      </c>
      <c r="O13" s="28">
        <f>F13+H13+J13+L13+N13</f>
        <v>408</v>
      </c>
      <c r="P13" s="29"/>
      <c r="Q13" s="25" t="str">
        <f>A13</f>
        <v>Alistair Bishop</v>
      </c>
      <c r="R13" s="23">
        <v>1450</v>
      </c>
      <c r="S13" s="27">
        <f>IF(R13,VLOOKUP(R13,Javelin,6),0)</f>
        <v>111</v>
      </c>
      <c r="T13" s="23">
        <v>550</v>
      </c>
      <c r="U13" s="27">
        <f>IF(T13,VLOOKUP(T13,Shot,5),0)</f>
        <v>95</v>
      </c>
      <c r="V13" s="23">
        <v>30</v>
      </c>
      <c r="W13" s="27">
        <f>IF(V13,VLOOKUP(V13,High,4),0)</f>
        <v>90</v>
      </c>
      <c r="X13" s="23">
        <v>150</v>
      </c>
      <c r="Y13" s="27">
        <f>IF(X13,VLOOKUP(X13,Long,3),0)</f>
        <v>83</v>
      </c>
      <c r="Z13" s="23">
        <v>535</v>
      </c>
      <c r="AA13" s="27">
        <f>IF(Z13,VLOOKUP(Z13,Triple,2),0)</f>
        <v>107</v>
      </c>
      <c r="AB13" s="28">
        <f>S13+U13+W13+Y13+AA13</f>
        <v>486</v>
      </c>
      <c r="AC13" s="46">
        <f t="shared" si="16"/>
      </c>
      <c r="AD13" s="22">
        <f>O13+AB13</f>
        <v>894</v>
      </c>
      <c r="AE13" s="41">
        <f t="shared" si="17"/>
        <v>99.33333333333333</v>
      </c>
      <c r="AF13" s="42">
        <f t="shared" si="11"/>
        <v>11</v>
      </c>
      <c r="AG13" s="33" t="str">
        <f>D13</f>
        <v>M</v>
      </c>
      <c r="AH13" s="38" t="str">
        <f>A13</f>
        <v>Alistair Bishop</v>
      </c>
      <c r="AI13">
        <f t="shared" si="20"/>
        <v>10</v>
      </c>
      <c r="AJ13">
        <f t="shared" si="21"/>
        <v>21</v>
      </c>
      <c r="AK13">
        <f t="shared" si="22"/>
      </c>
    </row>
    <row r="14" spans="1:37" ht="12.75">
      <c r="A14" s="25" t="s">
        <v>34</v>
      </c>
      <c r="B14" s="26">
        <v>35161</v>
      </c>
      <c r="C14" s="36">
        <f ca="1" t="shared" si="12"/>
        <v>12</v>
      </c>
      <c r="D14" s="24" t="s">
        <v>19</v>
      </c>
      <c r="E14" s="23">
        <v>6.25</v>
      </c>
      <c r="F14" s="27">
        <f>IF(E14,VLOOKUP(E14,Sprint1,6),0)</f>
        <v>92</v>
      </c>
      <c r="G14" s="30">
        <v>12.38</v>
      </c>
      <c r="H14" s="27">
        <f>IF(G14,VLOOKUP(G14,Sprint2,5),0)</f>
        <v>87</v>
      </c>
      <c r="I14" s="23">
        <v>7.22</v>
      </c>
      <c r="J14" s="27">
        <f>IF(I14,VLOOKUP(I14,Hurdles,4),0)</f>
        <v>90</v>
      </c>
      <c r="K14" s="23">
        <v>91</v>
      </c>
      <c r="L14" s="27">
        <f>IF(K14,VLOOKUP(K14,_4_Laps,3),0)</f>
        <v>94</v>
      </c>
      <c r="M14" s="23">
        <v>299</v>
      </c>
      <c r="N14" s="27">
        <f>IF(M14,VLOOKUP(M14,_10_Laps,2),0)</f>
        <v>71</v>
      </c>
      <c r="O14" s="28">
        <f>F14+H14+J14+L14+N14</f>
        <v>434</v>
      </c>
      <c r="P14" s="29"/>
      <c r="Q14" s="25" t="str">
        <f>A14</f>
        <v>Andy Hagley</v>
      </c>
      <c r="R14" s="23">
        <v>1510</v>
      </c>
      <c r="S14" s="27">
        <f>IF(R14,VLOOKUP(R14,Javelin,6),0)</f>
        <v>114</v>
      </c>
      <c r="T14" s="23">
        <v>490</v>
      </c>
      <c r="U14" s="27">
        <f>IF(T14,VLOOKUP(T14,Shot,5),0)</f>
        <v>89</v>
      </c>
      <c r="V14" s="23">
        <v>33</v>
      </c>
      <c r="W14" s="27">
        <f>IF(V14,VLOOKUP(V14,High,4),0)</f>
        <v>96</v>
      </c>
      <c r="X14" s="23">
        <v>152</v>
      </c>
      <c r="Y14" s="27">
        <f>IF(X14,VLOOKUP(X14,Long,3),0)</f>
        <v>84</v>
      </c>
      <c r="Z14" s="23">
        <v>390</v>
      </c>
      <c r="AA14" s="27">
        <f>IF(Z14,VLOOKUP(Z14,Triple,2),0)</f>
        <v>78</v>
      </c>
      <c r="AB14" s="28">
        <f>S14+U14+W14+Y14+AA14</f>
        <v>461</v>
      </c>
      <c r="AC14" s="46" t="str">
        <f t="shared" si="16"/>
        <v>*</v>
      </c>
      <c r="AD14" s="22">
        <f>O14+AB14</f>
        <v>895</v>
      </c>
      <c r="AE14" s="41">
        <f t="shared" si="17"/>
        <v>89.5</v>
      </c>
      <c r="AF14" s="43">
        <f>RANK(AE14,$AE$2:$AE$14)</f>
        <v>13</v>
      </c>
      <c r="AG14" s="33" t="str">
        <f>D14</f>
        <v>M</v>
      </c>
      <c r="AH14" s="38" t="str">
        <f>A14</f>
        <v>Andy Hagley</v>
      </c>
      <c r="AI14">
        <f t="shared" si="20"/>
        <v>9</v>
      </c>
      <c r="AJ14">
        <f t="shared" si="21"/>
        <v>20</v>
      </c>
      <c r="AK14">
        <f t="shared" si="22"/>
        <v>12</v>
      </c>
    </row>
    <row r="15" spans="1:37" ht="12.75">
      <c r="A15" s="25" t="s">
        <v>35</v>
      </c>
      <c r="B15" s="26">
        <v>35167</v>
      </c>
      <c r="C15" s="36">
        <f ca="1" t="shared" si="12"/>
        <v>12</v>
      </c>
      <c r="D15" s="25" t="s">
        <v>20</v>
      </c>
      <c r="E15" s="30">
        <v>5.76</v>
      </c>
      <c r="F15" s="27">
        <f>IF(E15,VLOOKUP(E15,Sprint1,6),0)</f>
        <v>109</v>
      </c>
      <c r="G15" s="30">
        <v>11.8</v>
      </c>
      <c r="H15" s="27">
        <f>IF(G15,VLOOKUP(G15,Sprint2,5),0)</f>
        <v>97</v>
      </c>
      <c r="I15" s="23">
        <v>6.63</v>
      </c>
      <c r="J15" s="27">
        <f>IF(I15,VLOOKUP(I15,Hurdles,4),0)</f>
        <v>102</v>
      </c>
      <c r="K15" s="23">
        <v>82</v>
      </c>
      <c r="L15" s="27">
        <f>IF(K15,VLOOKUP(K15,_4_Laps,3),0)</f>
        <v>103</v>
      </c>
      <c r="M15" s="23">
        <v>259</v>
      </c>
      <c r="N15" s="27">
        <f>IF(M15,VLOOKUP(M15,_10_Laps,2),0)</f>
        <v>91</v>
      </c>
      <c r="O15" s="28">
        <f>F15+H15+J15+L15+N15</f>
        <v>502</v>
      </c>
      <c r="P15" s="29"/>
      <c r="Q15" s="25" t="str">
        <f>A15</f>
        <v>Georgia R-Smith</v>
      </c>
      <c r="R15" s="23">
        <v>1225</v>
      </c>
      <c r="S15" s="27">
        <f>IF(R15,VLOOKUP(R15,Javelin,6),0)</f>
        <v>100</v>
      </c>
      <c r="T15" s="23">
        <v>500</v>
      </c>
      <c r="U15" s="27">
        <f>IF(T15,VLOOKUP(T15,Shot,5),0)</f>
        <v>90</v>
      </c>
      <c r="V15" s="23">
        <v>40</v>
      </c>
      <c r="W15" s="27">
        <f>IF(V15,VLOOKUP(V15,High,4),0)</f>
        <v>110</v>
      </c>
      <c r="X15" s="23">
        <v>186</v>
      </c>
      <c r="Y15" s="27">
        <f>IF(X15,VLOOKUP(X15,Long,3),0)</f>
        <v>101</v>
      </c>
      <c r="Z15" s="23">
        <v>490</v>
      </c>
      <c r="AA15" s="27">
        <f>IF(Z15,VLOOKUP(Z15,Triple,2),0)</f>
        <v>98</v>
      </c>
      <c r="AB15" s="28">
        <f>S15+U15+W15+Y15+AA15</f>
        <v>499</v>
      </c>
      <c r="AC15" s="46" t="str">
        <f t="shared" si="16"/>
        <v>*</v>
      </c>
      <c r="AD15" s="50">
        <f>O15+AB15</f>
        <v>1001</v>
      </c>
      <c r="AE15" s="51">
        <f t="shared" si="17"/>
        <v>100.1</v>
      </c>
      <c r="AF15" s="42">
        <f>RANK(AE15,$AE$15:$AE$40)</f>
        <v>12</v>
      </c>
      <c r="AG15" s="33" t="str">
        <f>D15</f>
        <v>F</v>
      </c>
      <c r="AH15" s="38" t="str">
        <f>A15</f>
        <v>Georgia R-Smith</v>
      </c>
      <c r="AI15">
        <f>RANK(AD15,$AD$15:$AD$40)</f>
        <v>5</v>
      </c>
      <c r="AJ15">
        <f t="shared" si="21"/>
        <v>12</v>
      </c>
      <c r="AK15">
        <f t="shared" si="22"/>
        <v>12</v>
      </c>
    </row>
    <row r="16" spans="1:37" ht="12.75">
      <c r="A16" s="25" t="s">
        <v>36</v>
      </c>
      <c r="B16" s="25"/>
      <c r="C16" s="36">
        <f ca="1" t="shared" si="12"/>
      </c>
      <c r="D16" s="25" t="s">
        <v>20</v>
      </c>
      <c r="E16" s="30">
        <v>5.74</v>
      </c>
      <c r="F16" s="27">
        <f t="shared" si="0"/>
        <v>109</v>
      </c>
      <c r="G16" s="30">
        <v>11.8</v>
      </c>
      <c r="H16" s="27">
        <f t="shared" si="1"/>
        <v>97</v>
      </c>
      <c r="I16" s="30">
        <v>6.62</v>
      </c>
      <c r="J16" s="27">
        <f t="shared" si="2"/>
        <v>102</v>
      </c>
      <c r="K16" s="23">
        <v>83</v>
      </c>
      <c r="L16" s="27">
        <f t="shared" si="3"/>
        <v>102</v>
      </c>
      <c r="M16" s="23">
        <v>247</v>
      </c>
      <c r="N16" s="27">
        <f t="shared" si="4"/>
        <v>97</v>
      </c>
      <c r="O16" s="28">
        <f t="shared" si="13"/>
        <v>507</v>
      </c>
      <c r="P16" s="29"/>
      <c r="Q16" s="25" t="str">
        <f t="shared" si="14"/>
        <v>Francesca Adams</v>
      </c>
      <c r="R16" s="23">
        <v>1785</v>
      </c>
      <c r="S16" s="27">
        <f t="shared" si="5"/>
        <v>128</v>
      </c>
      <c r="T16" s="23">
        <v>500</v>
      </c>
      <c r="U16" s="27">
        <f t="shared" si="6"/>
        <v>90</v>
      </c>
      <c r="V16" s="23">
        <v>38</v>
      </c>
      <c r="W16" s="27">
        <f t="shared" si="7"/>
        <v>106</v>
      </c>
      <c r="X16" s="23">
        <v>180</v>
      </c>
      <c r="Y16" s="27">
        <f t="shared" si="8"/>
        <v>98</v>
      </c>
      <c r="Z16" s="23">
        <v>468</v>
      </c>
      <c r="AA16" s="27">
        <f t="shared" si="9"/>
        <v>93</v>
      </c>
      <c r="AB16" s="28">
        <f t="shared" si="15"/>
        <v>515</v>
      </c>
      <c r="AC16" s="46" t="str">
        <f t="shared" si="16"/>
        <v>*</v>
      </c>
      <c r="AD16" s="22">
        <f t="shared" si="10"/>
        <v>1022</v>
      </c>
      <c r="AE16" s="41">
        <f t="shared" si="17"/>
        <v>102.2</v>
      </c>
      <c r="AF16" s="42">
        <f aca="true" t="shared" si="23" ref="AF16:AF40">RANK(AE16,$AE$15:$AE$40)</f>
        <v>7</v>
      </c>
      <c r="AG16" s="33" t="str">
        <f t="shared" si="18"/>
        <v>F</v>
      </c>
      <c r="AH16" s="34" t="str">
        <f t="shared" si="19"/>
        <v>Francesca Adams</v>
      </c>
      <c r="AI16">
        <f aca="true" t="shared" si="24" ref="AI16:AI40">RANK(AD16,$AD$15:$AD$40)</f>
        <v>3</v>
      </c>
      <c r="AJ16">
        <f t="shared" si="21"/>
        <v>9</v>
      </c>
      <c r="AK16">
        <f t="shared" si="22"/>
      </c>
    </row>
    <row r="17" spans="1:37" ht="12.75">
      <c r="A17" s="25" t="s">
        <v>37</v>
      </c>
      <c r="B17" s="26">
        <v>34429</v>
      </c>
      <c r="C17" s="36">
        <f ca="1" t="shared" si="12"/>
        <v>14</v>
      </c>
      <c r="D17" s="25" t="s">
        <v>20</v>
      </c>
      <c r="E17" s="30">
        <v>5.32</v>
      </c>
      <c r="F17" s="27">
        <f t="shared" si="0"/>
        <v>123</v>
      </c>
      <c r="G17" s="30">
        <v>10.6</v>
      </c>
      <c r="H17" s="27">
        <f t="shared" si="1"/>
        <v>117</v>
      </c>
      <c r="I17" s="30">
        <v>6.12</v>
      </c>
      <c r="J17" s="27">
        <f t="shared" si="2"/>
        <v>112</v>
      </c>
      <c r="K17" s="23">
        <v>72</v>
      </c>
      <c r="L17" s="27">
        <f t="shared" si="3"/>
        <v>113</v>
      </c>
      <c r="M17" s="23">
        <v>210</v>
      </c>
      <c r="N17" s="27">
        <f t="shared" si="4"/>
        <v>115</v>
      </c>
      <c r="O17" s="28">
        <f t="shared" si="13"/>
        <v>580</v>
      </c>
      <c r="P17" s="29"/>
      <c r="Q17" s="25" t="str">
        <f t="shared" si="14"/>
        <v>Megan Hawes</v>
      </c>
      <c r="R17" s="23">
        <v>1100</v>
      </c>
      <c r="S17" s="27">
        <f t="shared" si="5"/>
        <v>94</v>
      </c>
      <c r="T17" s="23">
        <v>500</v>
      </c>
      <c r="U17" s="27">
        <f t="shared" si="6"/>
        <v>90</v>
      </c>
      <c r="V17" s="23">
        <v>51</v>
      </c>
      <c r="W17" s="27">
        <f t="shared" si="7"/>
        <v>132</v>
      </c>
      <c r="X17" s="23">
        <v>204</v>
      </c>
      <c r="Y17" s="27">
        <f t="shared" si="8"/>
        <v>110</v>
      </c>
      <c r="Z17" s="23">
        <v>570</v>
      </c>
      <c r="AA17" s="27">
        <f t="shared" si="9"/>
        <v>114</v>
      </c>
      <c r="AB17" s="28">
        <f t="shared" si="15"/>
        <v>540</v>
      </c>
      <c r="AC17" s="46" t="str">
        <f t="shared" si="16"/>
        <v>*</v>
      </c>
      <c r="AD17" s="22">
        <f t="shared" si="10"/>
        <v>1120</v>
      </c>
      <c r="AE17" s="41">
        <f t="shared" si="17"/>
        <v>112</v>
      </c>
      <c r="AF17" s="42">
        <f t="shared" si="23"/>
        <v>1</v>
      </c>
      <c r="AG17" s="33" t="str">
        <f t="shared" si="18"/>
        <v>F</v>
      </c>
      <c r="AH17" s="34" t="str">
        <f t="shared" si="19"/>
        <v>Megan Hawes</v>
      </c>
      <c r="AI17">
        <f t="shared" si="24"/>
        <v>1</v>
      </c>
      <c r="AJ17">
        <f t="shared" si="21"/>
        <v>3</v>
      </c>
      <c r="AK17">
        <f t="shared" si="22"/>
        <v>14</v>
      </c>
    </row>
    <row r="18" spans="1:37" ht="12.75">
      <c r="A18" s="25" t="s">
        <v>38</v>
      </c>
      <c r="B18" s="26">
        <v>34543</v>
      </c>
      <c r="C18" s="36">
        <f ca="1" t="shared" si="12"/>
        <v>14</v>
      </c>
      <c r="D18" s="25" t="s">
        <v>20</v>
      </c>
      <c r="E18" s="30">
        <v>6.19</v>
      </c>
      <c r="F18" s="27">
        <f t="shared" si="0"/>
        <v>94</v>
      </c>
      <c r="G18" s="30">
        <v>12.4</v>
      </c>
      <c r="H18" s="27">
        <f t="shared" si="1"/>
        <v>87</v>
      </c>
      <c r="I18" s="30">
        <v>7.07</v>
      </c>
      <c r="J18" s="27">
        <f t="shared" si="2"/>
        <v>93</v>
      </c>
      <c r="K18" s="23">
        <v>83</v>
      </c>
      <c r="L18" s="27">
        <f t="shared" si="3"/>
        <v>102</v>
      </c>
      <c r="M18" s="23">
        <v>259</v>
      </c>
      <c r="N18" s="27">
        <f t="shared" si="4"/>
        <v>91</v>
      </c>
      <c r="O18" s="28">
        <f t="shared" si="13"/>
        <v>467</v>
      </c>
      <c r="P18" s="29"/>
      <c r="Q18" s="25" t="str">
        <f t="shared" si="14"/>
        <v>Emily West</v>
      </c>
      <c r="R18" s="23">
        <v>1110</v>
      </c>
      <c r="S18" s="27">
        <f t="shared" si="5"/>
        <v>94</v>
      </c>
      <c r="T18" s="23">
        <v>550</v>
      </c>
      <c r="U18" s="27">
        <f t="shared" si="6"/>
        <v>95</v>
      </c>
      <c r="V18" s="23">
        <v>29</v>
      </c>
      <c r="W18" s="27">
        <f t="shared" si="7"/>
        <v>88</v>
      </c>
      <c r="X18" s="23">
        <v>160</v>
      </c>
      <c r="Y18" s="27">
        <f t="shared" si="8"/>
        <v>88</v>
      </c>
      <c r="Z18" s="23">
        <v>450</v>
      </c>
      <c r="AA18" s="27">
        <f t="shared" si="9"/>
        <v>90</v>
      </c>
      <c r="AB18" s="28">
        <f t="shared" si="15"/>
        <v>455</v>
      </c>
      <c r="AC18" s="46" t="str">
        <f t="shared" si="16"/>
        <v>*</v>
      </c>
      <c r="AD18" s="22">
        <f t="shared" si="10"/>
        <v>922</v>
      </c>
      <c r="AE18" s="41">
        <f t="shared" si="17"/>
        <v>92.2</v>
      </c>
      <c r="AF18" s="42">
        <f t="shared" si="23"/>
        <v>18</v>
      </c>
      <c r="AG18" s="33" t="str">
        <f t="shared" si="18"/>
        <v>F</v>
      </c>
      <c r="AH18" s="34" t="str">
        <f t="shared" si="19"/>
        <v>Emily West</v>
      </c>
      <c r="AI18">
        <f t="shared" si="24"/>
        <v>9</v>
      </c>
      <c r="AJ18">
        <f t="shared" si="21"/>
        <v>17</v>
      </c>
      <c r="AK18">
        <f t="shared" si="22"/>
        <v>14</v>
      </c>
    </row>
    <row r="19" spans="1:37" ht="12.75">
      <c r="A19" s="25" t="s">
        <v>39</v>
      </c>
      <c r="B19" s="26">
        <v>35593</v>
      </c>
      <c r="C19" s="36">
        <f ca="1" t="shared" si="12"/>
        <v>11</v>
      </c>
      <c r="D19" s="25" t="s">
        <v>20</v>
      </c>
      <c r="E19" s="30">
        <v>6.25</v>
      </c>
      <c r="F19" s="27">
        <f t="shared" si="0"/>
        <v>92</v>
      </c>
      <c r="G19" s="30">
        <v>12.2</v>
      </c>
      <c r="H19" s="27">
        <f t="shared" si="1"/>
        <v>90</v>
      </c>
      <c r="I19" s="30">
        <v>6.8</v>
      </c>
      <c r="J19" s="27">
        <f t="shared" si="2"/>
        <v>98</v>
      </c>
      <c r="K19" s="23">
        <v>89</v>
      </c>
      <c r="L19" s="27">
        <f t="shared" si="3"/>
        <v>96</v>
      </c>
      <c r="M19" s="23">
        <v>294</v>
      </c>
      <c r="N19" s="27">
        <f t="shared" si="4"/>
        <v>73</v>
      </c>
      <c r="O19" s="28">
        <f t="shared" si="13"/>
        <v>449</v>
      </c>
      <c r="P19" s="29"/>
      <c r="Q19" s="25" t="str">
        <f t="shared" si="14"/>
        <v>Chloe Bailey</v>
      </c>
      <c r="R19" s="23">
        <v>1240</v>
      </c>
      <c r="S19" s="27">
        <f t="shared" si="5"/>
        <v>101</v>
      </c>
      <c r="T19" s="23">
        <v>500</v>
      </c>
      <c r="U19" s="27">
        <f t="shared" si="6"/>
        <v>90</v>
      </c>
      <c r="V19" s="23">
        <v>35</v>
      </c>
      <c r="W19" s="27">
        <f t="shared" si="7"/>
        <v>100</v>
      </c>
      <c r="X19" s="23">
        <v>160</v>
      </c>
      <c r="Y19" s="27">
        <f t="shared" si="8"/>
        <v>88</v>
      </c>
      <c r="Z19" s="23">
        <v>408</v>
      </c>
      <c r="AA19" s="27">
        <f t="shared" si="9"/>
        <v>81</v>
      </c>
      <c r="AB19" s="28">
        <f t="shared" si="15"/>
        <v>460</v>
      </c>
      <c r="AC19" s="46" t="str">
        <f t="shared" si="16"/>
        <v>*</v>
      </c>
      <c r="AD19" s="22">
        <f t="shared" si="10"/>
        <v>909</v>
      </c>
      <c r="AE19" s="41">
        <f t="shared" si="17"/>
        <v>90.9</v>
      </c>
      <c r="AF19" s="42">
        <f t="shared" si="23"/>
        <v>20</v>
      </c>
      <c r="AG19" s="33" t="str">
        <f t="shared" si="18"/>
        <v>F</v>
      </c>
      <c r="AH19" s="34" t="str">
        <f t="shared" si="19"/>
        <v>Chloe Bailey</v>
      </c>
      <c r="AI19">
        <f t="shared" si="24"/>
        <v>10</v>
      </c>
      <c r="AJ19">
        <f t="shared" si="21"/>
        <v>18</v>
      </c>
      <c r="AK19">
        <f t="shared" si="22"/>
        <v>11</v>
      </c>
    </row>
    <row r="20" spans="1:37" ht="12.75">
      <c r="A20" s="25" t="s">
        <v>40</v>
      </c>
      <c r="B20" s="37">
        <v>34286</v>
      </c>
      <c r="C20" s="36">
        <f ca="1" t="shared" si="12"/>
        <v>15</v>
      </c>
      <c r="D20" s="25" t="s">
        <v>20</v>
      </c>
      <c r="E20" s="30"/>
      <c r="F20" s="27">
        <f t="shared" si="0"/>
        <v>0</v>
      </c>
      <c r="G20" s="30">
        <v>11.5</v>
      </c>
      <c r="H20" s="27">
        <f t="shared" si="1"/>
        <v>102</v>
      </c>
      <c r="I20" s="30">
        <v>6.1</v>
      </c>
      <c r="J20" s="27">
        <f t="shared" si="2"/>
        <v>112</v>
      </c>
      <c r="K20" s="23">
        <v>78</v>
      </c>
      <c r="L20" s="27">
        <f t="shared" si="3"/>
        <v>107</v>
      </c>
      <c r="M20" s="23"/>
      <c r="N20" s="27">
        <f t="shared" si="4"/>
        <v>0</v>
      </c>
      <c r="O20" s="28">
        <f t="shared" si="13"/>
        <v>321</v>
      </c>
      <c r="P20" s="29"/>
      <c r="Q20" s="25" t="str">
        <f t="shared" si="14"/>
        <v>Olivia Neilson</v>
      </c>
      <c r="R20" s="23">
        <v>1370</v>
      </c>
      <c r="S20" s="27">
        <f t="shared" si="5"/>
        <v>107</v>
      </c>
      <c r="T20" s="23">
        <v>650</v>
      </c>
      <c r="U20" s="27">
        <f t="shared" si="6"/>
        <v>105</v>
      </c>
      <c r="V20" s="23">
        <v>44</v>
      </c>
      <c r="W20" s="27">
        <f t="shared" si="7"/>
        <v>118</v>
      </c>
      <c r="X20" s="23">
        <v>184</v>
      </c>
      <c r="Y20" s="27">
        <f t="shared" si="8"/>
        <v>100</v>
      </c>
      <c r="Z20" s="23"/>
      <c r="AA20" s="27">
        <f t="shared" si="9"/>
        <v>0</v>
      </c>
      <c r="AB20" s="28">
        <f t="shared" si="15"/>
        <v>430</v>
      </c>
      <c r="AC20" s="46">
        <f t="shared" si="16"/>
      </c>
      <c r="AD20" s="22">
        <f t="shared" si="10"/>
        <v>751</v>
      </c>
      <c r="AE20" s="41">
        <f t="shared" si="17"/>
        <v>107.28571428571429</v>
      </c>
      <c r="AF20" s="42">
        <f t="shared" si="23"/>
        <v>3</v>
      </c>
      <c r="AG20" s="33" t="str">
        <f t="shared" si="18"/>
        <v>F</v>
      </c>
      <c r="AH20" s="34" t="str">
        <f t="shared" si="19"/>
        <v>Olivia Neilson</v>
      </c>
      <c r="AI20">
        <f t="shared" si="24"/>
        <v>14</v>
      </c>
      <c r="AJ20">
        <f t="shared" si="21"/>
        <v>24</v>
      </c>
      <c r="AK20">
        <f t="shared" si="22"/>
        <v>15</v>
      </c>
    </row>
    <row r="21" spans="1:37" ht="12.75">
      <c r="A21" s="25" t="s">
        <v>41</v>
      </c>
      <c r="B21" s="25"/>
      <c r="C21" s="36">
        <f ca="1" t="shared" si="12"/>
      </c>
      <c r="D21" s="25" t="s">
        <v>20</v>
      </c>
      <c r="E21" s="30">
        <v>5.57</v>
      </c>
      <c r="F21" s="27">
        <f t="shared" si="0"/>
        <v>115</v>
      </c>
      <c r="G21" s="30">
        <v>11.9</v>
      </c>
      <c r="H21" s="27">
        <f t="shared" si="1"/>
        <v>95</v>
      </c>
      <c r="I21" s="30">
        <v>6.6</v>
      </c>
      <c r="J21" s="27">
        <f t="shared" si="2"/>
        <v>102</v>
      </c>
      <c r="K21" s="23">
        <v>89</v>
      </c>
      <c r="L21" s="27">
        <f t="shared" si="3"/>
        <v>96</v>
      </c>
      <c r="M21" s="23">
        <v>261</v>
      </c>
      <c r="N21" s="27">
        <f t="shared" si="4"/>
        <v>90</v>
      </c>
      <c r="O21" s="28">
        <f t="shared" si="13"/>
        <v>498</v>
      </c>
      <c r="P21" s="29"/>
      <c r="Q21" s="25" t="str">
        <f t="shared" si="14"/>
        <v>Georgina Tatton</v>
      </c>
      <c r="R21" s="23">
        <v>1090</v>
      </c>
      <c r="S21" s="27">
        <f t="shared" si="5"/>
        <v>93</v>
      </c>
      <c r="T21" s="23">
        <v>425</v>
      </c>
      <c r="U21" s="27">
        <f t="shared" si="6"/>
        <v>82</v>
      </c>
      <c r="V21" s="23">
        <v>42</v>
      </c>
      <c r="W21" s="27">
        <f t="shared" si="7"/>
        <v>114</v>
      </c>
      <c r="X21" s="23">
        <v>176</v>
      </c>
      <c r="Y21" s="27">
        <f t="shared" si="8"/>
        <v>96</v>
      </c>
      <c r="Z21" s="23">
        <v>479</v>
      </c>
      <c r="AA21" s="27">
        <f t="shared" si="9"/>
        <v>95</v>
      </c>
      <c r="AB21" s="28">
        <f t="shared" si="15"/>
        <v>480</v>
      </c>
      <c r="AC21" s="46" t="str">
        <f t="shared" si="16"/>
        <v>*</v>
      </c>
      <c r="AD21" s="22">
        <f t="shared" si="10"/>
        <v>978</v>
      </c>
      <c r="AE21" s="41">
        <f t="shared" si="17"/>
        <v>97.8</v>
      </c>
      <c r="AF21" s="42">
        <f t="shared" si="23"/>
        <v>14</v>
      </c>
      <c r="AG21" s="33" t="str">
        <f t="shared" si="18"/>
        <v>F</v>
      </c>
      <c r="AH21" s="34" t="str">
        <f t="shared" si="19"/>
        <v>Georgina Tatton</v>
      </c>
      <c r="AI21">
        <f t="shared" si="24"/>
        <v>6</v>
      </c>
      <c r="AJ21">
        <f t="shared" si="21"/>
        <v>14</v>
      </c>
      <c r="AK21">
        <f t="shared" si="22"/>
      </c>
    </row>
    <row r="22" spans="1:37" ht="12.75">
      <c r="A22" s="25" t="s">
        <v>42</v>
      </c>
      <c r="B22" s="37">
        <v>34513</v>
      </c>
      <c r="C22" s="36">
        <f ca="1" t="shared" si="12"/>
        <v>14</v>
      </c>
      <c r="D22" s="25" t="s">
        <v>20</v>
      </c>
      <c r="E22" s="30">
        <v>5.56</v>
      </c>
      <c r="F22" s="27">
        <f t="shared" si="0"/>
        <v>115</v>
      </c>
      <c r="G22" s="30">
        <v>11.25</v>
      </c>
      <c r="H22" s="27">
        <f t="shared" si="1"/>
        <v>106</v>
      </c>
      <c r="I22" s="30">
        <v>5.7</v>
      </c>
      <c r="J22" s="27">
        <f t="shared" si="2"/>
        <v>120</v>
      </c>
      <c r="K22" s="23"/>
      <c r="L22" s="27">
        <f t="shared" si="3"/>
        <v>0</v>
      </c>
      <c r="M22" s="23">
        <v>254</v>
      </c>
      <c r="N22" s="27">
        <f t="shared" si="4"/>
        <v>93</v>
      </c>
      <c r="O22" s="28">
        <f t="shared" si="13"/>
        <v>434</v>
      </c>
      <c r="P22" s="29"/>
      <c r="Q22" s="25" t="str">
        <f t="shared" si="14"/>
        <v>Lucy Martin</v>
      </c>
      <c r="R22" s="23">
        <v>1125</v>
      </c>
      <c r="S22" s="27">
        <f t="shared" si="5"/>
        <v>95</v>
      </c>
      <c r="T22" s="23">
        <v>575</v>
      </c>
      <c r="U22" s="27">
        <f t="shared" si="6"/>
        <v>97</v>
      </c>
      <c r="V22" s="23">
        <v>46</v>
      </c>
      <c r="W22" s="27">
        <f t="shared" si="7"/>
        <v>122</v>
      </c>
      <c r="X22" s="23">
        <v>185</v>
      </c>
      <c r="Y22" s="27">
        <f t="shared" si="8"/>
        <v>100</v>
      </c>
      <c r="Z22" s="23">
        <v>480</v>
      </c>
      <c r="AA22" s="27">
        <f t="shared" si="9"/>
        <v>96</v>
      </c>
      <c r="AB22" s="28">
        <f t="shared" si="15"/>
        <v>510</v>
      </c>
      <c r="AC22" s="46">
        <f t="shared" si="16"/>
      </c>
      <c r="AD22" s="22">
        <f t="shared" si="10"/>
        <v>944</v>
      </c>
      <c r="AE22" s="41">
        <f t="shared" si="17"/>
        <v>104.88888888888889</v>
      </c>
      <c r="AF22" s="42">
        <f t="shared" si="23"/>
        <v>6</v>
      </c>
      <c r="AG22" s="33" t="str">
        <f t="shared" si="18"/>
        <v>F</v>
      </c>
      <c r="AH22" s="34" t="str">
        <f t="shared" si="19"/>
        <v>Lucy Martin</v>
      </c>
      <c r="AI22">
        <f t="shared" si="24"/>
        <v>7</v>
      </c>
      <c r="AJ22">
        <f t="shared" si="21"/>
        <v>15</v>
      </c>
      <c r="AK22">
        <f t="shared" si="22"/>
        <v>14</v>
      </c>
    </row>
    <row r="23" spans="1:37" ht="12.75">
      <c r="A23" s="25" t="s">
        <v>65</v>
      </c>
      <c r="B23" s="37">
        <v>35500</v>
      </c>
      <c r="C23" s="36">
        <f ca="1" t="shared" si="12"/>
        <v>12</v>
      </c>
      <c r="D23" s="25" t="s">
        <v>20</v>
      </c>
      <c r="E23" s="30">
        <v>6.07</v>
      </c>
      <c r="F23" s="27">
        <f t="shared" si="0"/>
        <v>98</v>
      </c>
      <c r="G23" s="30">
        <v>12.15</v>
      </c>
      <c r="H23" s="27">
        <f t="shared" si="1"/>
        <v>91</v>
      </c>
      <c r="I23" s="30">
        <v>6.93</v>
      </c>
      <c r="J23" s="27">
        <f t="shared" si="2"/>
        <v>96</v>
      </c>
      <c r="K23" s="23">
        <v>86</v>
      </c>
      <c r="L23" s="27">
        <f t="shared" si="3"/>
        <v>99</v>
      </c>
      <c r="M23" s="23">
        <v>306</v>
      </c>
      <c r="N23" s="27">
        <f t="shared" si="4"/>
        <v>67</v>
      </c>
      <c r="O23" s="28">
        <f t="shared" si="13"/>
        <v>451</v>
      </c>
      <c r="P23" s="29"/>
      <c r="Q23" s="25" t="str">
        <f t="shared" si="14"/>
        <v>Chloe Akhurst</v>
      </c>
      <c r="R23" s="23">
        <v>1350</v>
      </c>
      <c r="S23" s="27">
        <f t="shared" si="5"/>
        <v>106</v>
      </c>
      <c r="T23" s="23">
        <v>425</v>
      </c>
      <c r="U23" s="27">
        <f t="shared" si="6"/>
        <v>82</v>
      </c>
      <c r="V23" s="23">
        <v>32</v>
      </c>
      <c r="W23" s="27">
        <f t="shared" si="7"/>
        <v>94</v>
      </c>
      <c r="X23" s="23">
        <v>154</v>
      </c>
      <c r="Y23" s="27">
        <f t="shared" si="8"/>
        <v>85</v>
      </c>
      <c r="Z23" s="23">
        <v>412</v>
      </c>
      <c r="AA23" s="27">
        <f t="shared" si="9"/>
        <v>82</v>
      </c>
      <c r="AB23" s="28">
        <f t="shared" si="15"/>
        <v>449</v>
      </c>
      <c r="AC23" s="46" t="str">
        <f t="shared" si="16"/>
        <v>*</v>
      </c>
      <c r="AD23" s="22">
        <f t="shared" si="10"/>
        <v>900</v>
      </c>
      <c r="AE23" s="41">
        <f t="shared" si="17"/>
        <v>90</v>
      </c>
      <c r="AF23" s="42">
        <f t="shared" si="23"/>
        <v>22</v>
      </c>
      <c r="AG23" s="33" t="str">
        <f t="shared" si="18"/>
        <v>F</v>
      </c>
      <c r="AH23" s="34" t="str">
        <f t="shared" si="19"/>
        <v>Chloe Akhurst</v>
      </c>
      <c r="AI23">
        <f t="shared" si="24"/>
        <v>11</v>
      </c>
      <c r="AJ23">
        <f t="shared" si="21"/>
        <v>19</v>
      </c>
      <c r="AK23">
        <f t="shared" si="22"/>
        <v>12</v>
      </c>
    </row>
    <row r="24" spans="1:37" ht="12.75">
      <c r="A24" s="25" t="s">
        <v>55</v>
      </c>
      <c r="B24" s="37">
        <v>35465</v>
      </c>
      <c r="C24" s="36">
        <f ca="1" t="shared" si="12"/>
        <v>12</v>
      </c>
      <c r="D24" s="25" t="s">
        <v>20</v>
      </c>
      <c r="E24" s="30">
        <v>6</v>
      </c>
      <c r="F24" s="27">
        <f t="shared" si="0"/>
        <v>101</v>
      </c>
      <c r="G24" s="30">
        <v>11.61</v>
      </c>
      <c r="H24" s="27">
        <f t="shared" si="1"/>
        <v>100</v>
      </c>
      <c r="I24" s="30">
        <v>7.68</v>
      </c>
      <c r="J24" s="27">
        <f t="shared" si="2"/>
        <v>81</v>
      </c>
      <c r="K24" s="23">
        <v>95</v>
      </c>
      <c r="L24" s="27">
        <f t="shared" si="3"/>
        <v>90</v>
      </c>
      <c r="M24" s="23">
        <v>279</v>
      </c>
      <c r="N24" s="27">
        <f t="shared" si="4"/>
        <v>81</v>
      </c>
      <c r="O24" s="28">
        <f t="shared" si="13"/>
        <v>453</v>
      </c>
      <c r="P24" s="29"/>
      <c r="Q24" s="25" t="str">
        <f t="shared" si="14"/>
        <v>Jess Staveley</v>
      </c>
      <c r="R24" s="23">
        <v>1330</v>
      </c>
      <c r="S24" s="27">
        <f t="shared" si="5"/>
        <v>105</v>
      </c>
      <c r="T24" s="23">
        <v>425</v>
      </c>
      <c r="U24" s="27">
        <f t="shared" si="6"/>
        <v>82</v>
      </c>
      <c r="V24" s="23">
        <v>35</v>
      </c>
      <c r="W24" s="27">
        <f t="shared" si="7"/>
        <v>100</v>
      </c>
      <c r="X24" s="23">
        <v>180</v>
      </c>
      <c r="Y24" s="27">
        <f t="shared" si="8"/>
        <v>98</v>
      </c>
      <c r="Z24" s="23">
        <v>505</v>
      </c>
      <c r="AA24" s="27">
        <f t="shared" si="9"/>
        <v>101</v>
      </c>
      <c r="AB24" s="28">
        <f t="shared" si="15"/>
        <v>486</v>
      </c>
      <c r="AC24" s="46" t="str">
        <f t="shared" si="16"/>
        <v>*</v>
      </c>
      <c r="AD24" s="22">
        <f t="shared" si="10"/>
        <v>939</v>
      </c>
      <c r="AE24" s="41">
        <f t="shared" si="17"/>
        <v>93.9</v>
      </c>
      <c r="AF24" s="42">
        <f t="shared" si="23"/>
        <v>17</v>
      </c>
      <c r="AG24" s="33" t="str">
        <f t="shared" si="18"/>
        <v>F</v>
      </c>
      <c r="AH24" s="34" t="str">
        <f t="shared" si="19"/>
        <v>Jess Staveley</v>
      </c>
      <c r="AI24">
        <f t="shared" si="24"/>
        <v>8</v>
      </c>
      <c r="AJ24">
        <f t="shared" si="21"/>
        <v>16</v>
      </c>
      <c r="AK24">
        <f t="shared" si="22"/>
        <v>12</v>
      </c>
    </row>
    <row r="25" spans="1:37" ht="12.75">
      <c r="A25" s="25" t="s">
        <v>43</v>
      </c>
      <c r="B25" s="25"/>
      <c r="C25" s="36">
        <f ca="1" t="shared" si="12"/>
      </c>
      <c r="D25" s="25" t="s">
        <v>20</v>
      </c>
      <c r="E25" s="30">
        <v>5.5</v>
      </c>
      <c r="F25" s="27">
        <f t="shared" si="0"/>
        <v>117</v>
      </c>
      <c r="G25" s="30">
        <v>11.59</v>
      </c>
      <c r="H25" s="27">
        <f t="shared" si="1"/>
        <v>101</v>
      </c>
      <c r="I25" s="30">
        <v>6.5</v>
      </c>
      <c r="J25" s="27">
        <f t="shared" si="2"/>
        <v>104</v>
      </c>
      <c r="K25" s="23">
        <v>76</v>
      </c>
      <c r="L25" s="27">
        <f t="shared" si="3"/>
        <v>109</v>
      </c>
      <c r="M25" s="23">
        <v>205</v>
      </c>
      <c r="N25" s="27">
        <f t="shared" si="4"/>
        <v>118</v>
      </c>
      <c r="O25" s="28">
        <f t="shared" si="13"/>
        <v>549</v>
      </c>
      <c r="P25" s="29"/>
      <c r="Q25" s="25" t="str">
        <f t="shared" si="14"/>
        <v>Tabitha Adams</v>
      </c>
      <c r="R25" s="23"/>
      <c r="S25" s="27">
        <f t="shared" si="5"/>
        <v>0</v>
      </c>
      <c r="T25" s="23">
        <v>625</v>
      </c>
      <c r="U25" s="27">
        <f t="shared" si="6"/>
        <v>102</v>
      </c>
      <c r="V25" s="23"/>
      <c r="W25" s="27">
        <f t="shared" si="7"/>
        <v>0</v>
      </c>
      <c r="X25" s="23">
        <v>184</v>
      </c>
      <c r="Y25" s="27">
        <f t="shared" si="8"/>
        <v>100</v>
      </c>
      <c r="Z25" s="23">
        <v>525</v>
      </c>
      <c r="AA25" s="27">
        <f t="shared" si="9"/>
        <v>105</v>
      </c>
      <c r="AB25" s="28">
        <f t="shared" si="15"/>
        <v>307</v>
      </c>
      <c r="AC25" s="46">
        <f t="shared" si="16"/>
      </c>
      <c r="AD25" s="22">
        <f t="shared" si="10"/>
        <v>856</v>
      </c>
      <c r="AE25" s="41">
        <f t="shared" si="17"/>
        <v>107</v>
      </c>
      <c r="AF25" s="42">
        <f t="shared" si="23"/>
        <v>4</v>
      </c>
      <c r="AG25" s="33" t="str">
        <f t="shared" si="18"/>
        <v>F</v>
      </c>
      <c r="AH25" s="34" t="str">
        <f t="shared" si="19"/>
        <v>Tabitha Adams</v>
      </c>
      <c r="AI25">
        <f t="shared" si="24"/>
        <v>12</v>
      </c>
      <c r="AJ25">
        <f t="shared" si="21"/>
        <v>22</v>
      </c>
      <c r="AK25">
        <f t="shared" si="22"/>
      </c>
    </row>
    <row r="26" spans="1:37" ht="12.75">
      <c r="A26" s="25" t="s">
        <v>44</v>
      </c>
      <c r="B26" s="26">
        <v>34497</v>
      </c>
      <c r="C26" s="36">
        <f ca="1" t="shared" si="12"/>
        <v>14</v>
      </c>
      <c r="D26" s="25" t="s">
        <v>20</v>
      </c>
      <c r="E26" s="30">
        <v>5.5</v>
      </c>
      <c r="F26" s="27">
        <f t="shared" si="0"/>
        <v>117</v>
      </c>
      <c r="G26" s="30">
        <v>11.1</v>
      </c>
      <c r="H26" s="27">
        <f t="shared" si="1"/>
        <v>109</v>
      </c>
      <c r="I26" s="30">
        <v>6.62</v>
      </c>
      <c r="J26" s="27">
        <f t="shared" si="2"/>
        <v>102</v>
      </c>
      <c r="K26" s="23">
        <v>76</v>
      </c>
      <c r="L26" s="27">
        <f t="shared" si="3"/>
        <v>109</v>
      </c>
      <c r="M26" s="23">
        <v>227</v>
      </c>
      <c r="N26" s="27">
        <f t="shared" si="4"/>
        <v>107</v>
      </c>
      <c r="O26" s="28">
        <f t="shared" si="13"/>
        <v>544</v>
      </c>
      <c r="P26" s="29"/>
      <c r="Q26" s="25" t="str">
        <f t="shared" si="14"/>
        <v>Emma Campbell</v>
      </c>
      <c r="R26" s="23">
        <v>1700</v>
      </c>
      <c r="S26" s="27">
        <f t="shared" si="5"/>
        <v>124</v>
      </c>
      <c r="T26" s="23">
        <v>570</v>
      </c>
      <c r="U26" s="27">
        <f t="shared" si="6"/>
        <v>97</v>
      </c>
      <c r="V26" s="23">
        <v>45</v>
      </c>
      <c r="W26" s="27">
        <f t="shared" si="7"/>
        <v>120</v>
      </c>
      <c r="X26" s="23">
        <v>170</v>
      </c>
      <c r="Y26" s="27">
        <f t="shared" si="8"/>
        <v>93</v>
      </c>
      <c r="Z26" s="23">
        <v>565</v>
      </c>
      <c r="AA26" s="27">
        <f t="shared" si="9"/>
        <v>113</v>
      </c>
      <c r="AB26" s="28">
        <f t="shared" si="15"/>
        <v>547</v>
      </c>
      <c r="AC26" s="46" t="str">
        <f t="shared" si="16"/>
        <v>*</v>
      </c>
      <c r="AD26" s="22">
        <f t="shared" si="10"/>
        <v>1091</v>
      </c>
      <c r="AE26" s="41">
        <f t="shared" si="17"/>
        <v>109.1</v>
      </c>
      <c r="AF26" s="42">
        <f t="shared" si="23"/>
        <v>2</v>
      </c>
      <c r="AG26" s="33" t="str">
        <f t="shared" si="18"/>
        <v>F</v>
      </c>
      <c r="AH26" s="34" t="str">
        <f t="shared" si="19"/>
        <v>Emma Campbell</v>
      </c>
      <c r="AI26">
        <f t="shared" si="24"/>
        <v>2</v>
      </c>
      <c r="AJ26">
        <f t="shared" si="21"/>
        <v>5</v>
      </c>
      <c r="AK26">
        <f t="shared" si="22"/>
        <v>14</v>
      </c>
    </row>
    <row r="27" spans="1:37" ht="12.75">
      <c r="A27" s="25" t="s">
        <v>45</v>
      </c>
      <c r="B27" s="26">
        <v>35605</v>
      </c>
      <c r="C27" s="36">
        <f ca="1" t="shared" si="12"/>
        <v>11</v>
      </c>
      <c r="D27" s="25" t="s">
        <v>20</v>
      </c>
      <c r="E27" s="23">
        <v>6.62</v>
      </c>
      <c r="F27" s="27">
        <f t="shared" si="0"/>
        <v>80</v>
      </c>
      <c r="G27" s="30">
        <v>13.59</v>
      </c>
      <c r="H27" s="27">
        <f t="shared" si="1"/>
        <v>67</v>
      </c>
      <c r="I27" s="30">
        <v>7</v>
      </c>
      <c r="J27" s="27">
        <f t="shared" si="2"/>
        <v>94</v>
      </c>
      <c r="K27" s="23">
        <v>99</v>
      </c>
      <c r="L27" s="27">
        <f t="shared" si="3"/>
        <v>86</v>
      </c>
      <c r="M27" s="23">
        <v>299</v>
      </c>
      <c r="N27" s="27">
        <f t="shared" si="4"/>
        <v>71</v>
      </c>
      <c r="O27" s="28">
        <f t="shared" si="13"/>
        <v>398</v>
      </c>
      <c r="P27" s="29"/>
      <c r="Q27" s="25" t="str">
        <f t="shared" si="14"/>
        <v>Katrina West</v>
      </c>
      <c r="R27" s="23">
        <v>1375</v>
      </c>
      <c r="S27" s="27">
        <f t="shared" si="5"/>
        <v>107</v>
      </c>
      <c r="T27" s="23">
        <v>420</v>
      </c>
      <c r="U27" s="27">
        <f t="shared" si="6"/>
        <v>82</v>
      </c>
      <c r="V27" s="23">
        <v>30</v>
      </c>
      <c r="W27" s="27">
        <f t="shared" si="7"/>
        <v>90</v>
      </c>
      <c r="X27" s="23">
        <v>152</v>
      </c>
      <c r="Y27" s="27">
        <f t="shared" si="8"/>
        <v>84</v>
      </c>
      <c r="Z27" s="23">
        <v>435</v>
      </c>
      <c r="AA27" s="27">
        <f t="shared" si="9"/>
        <v>87</v>
      </c>
      <c r="AB27" s="28">
        <f t="shared" si="15"/>
        <v>450</v>
      </c>
      <c r="AC27" s="46" t="str">
        <f t="shared" si="16"/>
        <v>*</v>
      </c>
      <c r="AD27" s="22">
        <f t="shared" si="10"/>
        <v>848</v>
      </c>
      <c r="AE27" s="41">
        <f t="shared" si="17"/>
        <v>84.8</v>
      </c>
      <c r="AF27" s="42">
        <f t="shared" si="23"/>
        <v>25</v>
      </c>
      <c r="AG27" s="33" t="str">
        <f t="shared" si="18"/>
        <v>F</v>
      </c>
      <c r="AH27" s="38" t="str">
        <f t="shared" si="19"/>
        <v>Katrina West</v>
      </c>
      <c r="AI27">
        <f t="shared" si="24"/>
        <v>13</v>
      </c>
      <c r="AJ27">
        <f t="shared" si="21"/>
        <v>23</v>
      </c>
      <c r="AK27">
        <f t="shared" si="22"/>
        <v>11</v>
      </c>
    </row>
    <row r="28" spans="1:37" ht="12.75">
      <c r="A28" s="25" t="s">
        <v>46</v>
      </c>
      <c r="B28" s="37"/>
      <c r="C28" s="36">
        <f ca="1" t="shared" si="12"/>
      </c>
      <c r="D28" s="25" t="s">
        <v>20</v>
      </c>
      <c r="E28" s="23"/>
      <c r="F28" s="27">
        <f t="shared" si="0"/>
        <v>0</v>
      </c>
      <c r="G28" s="30">
        <v>11.57</v>
      </c>
      <c r="H28" s="27">
        <f t="shared" si="1"/>
        <v>101</v>
      </c>
      <c r="I28" s="23">
        <v>6.78</v>
      </c>
      <c r="J28" s="27">
        <f t="shared" si="2"/>
        <v>99</v>
      </c>
      <c r="K28" s="23">
        <v>83</v>
      </c>
      <c r="L28" s="27">
        <f t="shared" si="3"/>
        <v>102</v>
      </c>
      <c r="M28" s="23">
        <v>297</v>
      </c>
      <c r="N28" s="27">
        <f t="shared" si="4"/>
        <v>72</v>
      </c>
      <c r="O28" s="28">
        <f t="shared" si="13"/>
        <v>374</v>
      </c>
      <c r="P28" s="29"/>
      <c r="Q28" s="25" t="str">
        <f t="shared" si="14"/>
        <v>Liv Holdsworth</v>
      </c>
      <c r="R28" s="23"/>
      <c r="S28" s="27">
        <f t="shared" si="5"/>
        <v>0</v>
      </c>
      <c r="T28" s="23">
        <v>600</v>
      </c>
      <c r="U28" s="27">
        <f t="shared" si="6"/>
        <v>100</v>
      </c>
      <c r="V28" s="23"/>
      <c r="W28" s="27">
        <f t="shared" si="7"/>
        <v>0</v>
      </c>
      <c r="X28" s="23">
        <v>185</v>
      </c>
      <c r="Y28" s="27">
        <f t="shared" si="8"/>
        <v>100</v>
      </c>
      <c r="Z28" s="23"/>
      <c r="AA28" s="27">
        <f t="shared" si="9"/>
        <v>0</v>
      </c>
      <c r="AB28" s="28">
        <f t="shared" si="15"/>
        <v>200</v>
      </c>
      <c r="AC28" s="46">
        <f t="shared" si="16"/>
      </c>
      <c r="AD28" s="22">
        <f t="shared" si="10"/>
        <v>574</v>
      </c>
      <c r="AE28" s="41">
        <f t="shared" si="17"/>
        <v>95.66666666666667</v>
      </c>
      <c r="AF28" s="42">
        <f t="shared" si="23"/>
        <v>16</v>
      </c>
      <c r="AG28" s="33" t="str">
        <f t="shared" si="18"/>
        <v>F</v>
      </c>
      <c r="AH28" s="38" t="str">
        <f t="shared" si="19"/>
        <v>Liv Holdsworth</v>
      </c>
      <c r="AI28">
        <f t="shared" si="24"/>
        <v>19</v>
      </c>
      <c r="AJ28">
        <f t="shared" si="21"/>
        <v>31</v>
      </c>
      <c r="AK28">
        <f t="shared" si="22"/>
      </c>
    </row>
    <row r="29" spans="1:37" ht="12.75">
      <c r="A29" s="25" t="s">
        <v>47</v>
      </c>
      <c r="B29" s="37">
        <v>35356</v>
      </c>
      <c r="C29" s="36">
        <f ca="1" t="shared" si="12"/>
        <v>12</v>
      </c>
      <c r="D29" s="25" t="s">
        <v>20</v>
      </c>
      <c r="E29" s="23">
        <v>5.54</v>
      </c>
      <c r="F29" s="27">
        <f t="shared" si="0"/>
        <v>116</v>
      </c>
      <c r="G29" s="30">
        <v>11.03</v>
      </c>
      <c r="H29" s="27">
        <f t="shared" si="1"/>
        <v>110</v>
      </c>
      <c r="I29" s="23">
        <v>6.94</v>
      </c>
      <c r="J29" s="27">
        <f t="shared" si="2"/>
        <v>96</v>
      </c>
      <c r="K29" s="23">
        <v>81</v>
      </c>
      <c r="L29" s="27">
        <f t="shared" si="3"/>
        <v>104</v>
      </c>
      <c r="M29" s="23">
        <v>276</v>
      </c>
      <c r="N29" s="27">
        <f t="shared" si="4"/>
        <v>82</v>
      </c>
      <c r="O29" s="28">
        <f t="shared" si="13"/>
        <v>508</v>
      </c>
      <c r="P29" s="29"/>
      <c r="Q29" s="25" t="str">
        <f t="shared" si="14"/>
        <v>Simone Baxter</v>
      </c>
      <c r="R29" s="23">
        <v>1325</v>
      </c>
      <c r="S29" s="27">
        <f t="shared" si="5"/>
        <v>105</v>
      </c>
      <c r="T29" s="23">
        <v>530</v>
      </c>
      <c r="U29" s="27">
        <f t="shared" si="6"/>
        <v>93</v>
      </c>
      <c r="V29" s="23">
        <v>44</v>
      </c>
      <c r="W29" s="27">
        <f t="shared" si="7"/>
        <v>118</v>
      </c>
      <c r="X29" s="23">
        <v>170</v>
      </c>
      <c r="Y29" s="27">
        <f t="shared" si="8"/>
        <v>93</v>
      </c>
      <c r="Z29" s="23">
        <v>515</v>
      </c>
      <c r="AA29" s="27">
        <f t="shared" si="9"/>
        <v>103</v>
      </c>
      <c r="AB29" s="28">
        <f t="shared" si="15"/>
        <v>512</v>
      </c>
      <c r="AC29" s="46" t="str">
        <f t="shared" si="16"/>
        <v>*</v>
      </c>
      <c r="AD29" s="22">
        <f t="shared" si="10"/>
        <v>1020</v>
      </c>
      <c r="AE29" s="41">
        <f t="shared" si="17"/>
        <v>102</v>
      </c>
      <c r="AF29" s="42">
        <f t="shared" si="23"/>
        <v>8</v>
      </c>
      <c r="AG29" s="33" t="str">
        <f t="shared" si="18"/>
        <v>F</v>
      </c>
      <c r="AH29" s="38" t="str">
        <f t="shared" si="19"/>
        <v>Simone Baxter</v>
      </c>
      <c r="AI29">
        <f t="shared" si="24"/>
        <v>4</v>
      </c>
      <c r="AJ29">
        <f t="shared" si="21"/>
        <v>11</v>
      </c>
      <c r="AK29">
        <f t="shared" si="22"/>
        <v>12</v>
      </c>
    </row>
    <row r="30" spans="1:37" ht="12.75">
      <c r="A30" s="25" t="s">
        <v>50</v>
      </c>
      <c r="B30" s="37">
        <v>35089</v>
      </c>
      <c r="C30" s="36">
        <f ca="1" t="shared" si="12"/>
        <v>13</v>
      </c>
      <c r="D30" s="25" t="s">
        <v>20</v>
      </c>
      <c r="E30" s="23">
        <v>5.87</v>
      </c>
      <c r="F30" s="27">
        <f t="shared" si="0"/>
        <v>105</v>
      </c>
      <c r="G30" s="30"/>
      <c r="H30" s="27">
        <f t="shared" si="1"/>
        <v>0</v>
      </c>
      <c r="I30" s="23"/>
      <c r="J30" s="27">
        <f t="shared" si="2"/>
        <v>0</v>
      </c>
      <c r="K30" s="23"/>
      <c r="L30" s="27">
        <f t="shared" si="3"/>
        <v>0</v>
      </c>
      <c r="M30" s="23">
        <v>251</v>
      </c>
      <c r="N30" s="27">
        <f t="shared" si="4"/>
        <v>95</v>
      </c>
      <c r="O30" s="28">
        <f t="shared" si="13"/>
        <v>200</v>
      </c>
      <c r="P30" s="29"/>
      <c r="Q30" s="25" t="str">
        <f t="shared" si="14"/>
        <v>Angharad Ganguli</v>
      </c>
      <c r="R30" s="23">
        <v>1200</v>
      </c>
      <c r="S30" s="27">
        <f t="shared" si="5"/>
        <v>99</v>
      </c>
      <c r="T30" s="23"/>
      <c r="U30" s="27">
        <f t="shared" si="6"/>
        <v>0</v>
      </c>
      <c r="V30" s="23">
        <v>40</v>
      </c>
      <c r="W30" s="27">
        <f t="shared" si="7"/>
        <v>110</v>
      </c>
      <c r="X30" s="23"/>
      <c r="Y30" s="27">
        <f t="shared" si="8"/>
        <v>0</v>
      </c>
      <c r="Z30" s="23">
        <v>460</v>
      </c>
      <c r="AA30" s="27">
        <f t="shared" si="9"/>
        <v>92</v>
      </c>
      <c r="AB30" s="28">
        <f t="shared" si="15"/>
        <v>301</v>
      </c>
      <c r="AC30" s="46">
        <f t="shared" si="16"/>
      </c>
      <c r="AD30" s="22">
        <f t="shared" si="10"/>
        <v>501</v>
      </c>
      <c r="AE30" s="41">
        <f t="shared" si="17"/>
        <v>100.2</v>
      </c>
      <c r="AF30" s="42">
        <f t="shared" si="23"/>
        <v>11</v>
      </c>
      <c r="AG30" s="33" t="str">
        <f aca="true" t="shared" si="25" ref="AG30:AG38">D30</f>
        <v>F</v>
      </c>
      <c r="AH30" s="38" t="str">
        <f aca="true" t="shared" si="26" ref="AH30:AH38">A30</f>
        <v>Angharad Ganguli</v>
      </c>
      <c r="AI30">
        <f t="shared" si="24"/>
        <v>23</v>
      </c>
      <c r="AJ30">
        <f t="shared" si="21"/>
        <v>36</v>
      </c>
      <c r="AK30">
        <f t="shared" si="22"/>
        <v>13</v>
      </c>
    </row>
    <row r="31" spans="1:37" ht="12.75">
      <c r="A31" s="25" t="s">
        <v>51</v>
      </c>
      <c r="B31" s="26">
        <v>35539</v>
      </c>
      <c r="C31" s="36">
        <f ca="1" t="shared" si="12"/>
        <v>11</v>
      </c>
      <c r="D31" s="25" t="s">
        <v>20</v>
      </c>
      <c r="E31" s="23">
        <v>6.12</v>
      </c>
      <c r="F31" s="27">
        <f t="shared" si="0"/>
        <v>97</v>
      </c>
      <c r="G31" s="23"/>
      <c r="H31" s="27">
        <f t="shared" si="1"/>
        <v>0</v>
      </c>
      <c r="I31" s="30">
        <f>MEDIAN(I2:I29)</f>
        <v>6.55</v>
      </c>
      <c r="J31" s="27">
        <f t="shared" si="2"/>
        <v>103</v>
      </c>
      <c r="K31" s="23"/>
      <c r="L31" s="27">
        <f t="shared" si="3"/>
        <v>0</v>
      </c>
      <c r="M31" s="23">
        <v>251</v>
      </c>
      <c r="N31" s="27">
        <f t="shared" si="4"/>
        <v>95</v>
      </c>
      <c r="O31" s="28">
        <f t="shared" si="13"/>
        <v>295</v>
      </c>
      <c r="P31" s="29"/>
      <c r="Q31" s="25" t="str">
        <f t="shared" si="14"/>
        <v>Maria Khotin</v>
      </c>
      <c r="R31" s="23"/>
      <c r="S31" s="27">
        <f t="shared" si="5"/>
        <v>0</v>
      </c>
      <c r="T31" s="23"/>
      <c r="U31" s="27">
        <f t="shared" si="6"/>
        <v>0</v>
      </c>
      <c r="V31" s="23">
        <v>42</v>
      </c>
      <c r="W31" s="27">
        <f t="shared" si="7"/>
        <v>114</v>
      </c>
      <c r="X31" s="23">
        <v>170</v>
      </c>
      <c r="Y31" s="27">
        <f t="shared" si="8"/>
        <v>93</v>
      </c>
      <c r="Z31" s="23"/>
      <c r="AA31" s="27">
        <f t="shared" si="9"/>
        <v>0</v>
      </c>
      <c r="AB31" s="28">
        <f t="shared" si="15"/>
        <v>207</v>
      </c>
      <c r="AC31" s="46">
        <f t="shared" si="16"/>
      </c>
      <c r="AD31" s="22">
        <f t="shared" si="10"/>
        <v>502</v>
      </c>
      <c r="AE31" s="41">
        <f t="shared" si="17"/>
        <v>100.4</v>
      </c>
      <c r="AF31" s="42">
        <f t="shared" si="23"/>
        <v>10</v>
      </c>
      <c r="AG31" s="33" t="str">
        <f t="shared" si="25"/>
        <v>F</v>
      </c>
      <c r="AH31" s="38" t="str">
        <f t="shared" si="26"/>
        <v>Maria Khotin</v>
      </c>
      <c r="AI31">
        <f t="shared" si="24"/>
        <v>22</v>
      </c>
      <c r="AJ31">
        <f t="shared" si="21"/>
        <v>35</v>
      </c>
      <c r="AK31">
        <f t="shared" si="22"/>
        <v>11</v>
      </c>
    </row>
    <row r="32" spans="1:37" ht="12.75">
      <c r="A32" s="25" t="s">
        <v>52</v>
      </c>
      <c r="B32" s="26">
        <v>35170</v>
      </c>
      <c r="C32" s="36">
        <f ca="1" t="shared" si="12"/>
        <v>12</v>
      </c>
      <c r="D32" s="25" t="s">
        <v>20</v>
      </c>
      <c r="E32" s="23"/>
      <c r="F32" s="27">
        <f t="shared" si="0"/>
        <v>0</v>
      </c>
      <c r="G32" s="23"/>
      <c r="H32" s="27">
        <f t="shared" si="1"/>
        <v>0</v>
      </c>
      <c r="I32" s="23"/>
      <c r="J32" s="27">
        <f t="shared" si="2"/>
        <v>0</v>
      </c>
      <c r="K32" s="23"/>
      <c r="L32" s="27">
        <f t="shared" si="3"/>
        <v>0</v>
      </c>
      <c r="M32" s="23">
        <v>266</v>
      </c>
      <c r="N32" s="27">
        <f t="shared" si="4"/>
        <v>87</v>
      </c>
      <c r="O32" s="28">
        <f t="shared" si="13"/>
        <v>87</v>
      </c>
      <c r="P32" s="29"/>
      <c r="Q32" s="25" t="str">
        <f t="shared" si="14"/>
        <v>Felicity Williams-Crawshaw</v>
      </c>
      <c r="R32" s="23">
        <v>1250</v>
      </c>
      <c r="S32" s="27">
        <f t="shared" si="5"/>
        <v>101</v>
      </c>
      <c r="T32" s="23"/>
      <c r="U32" s="27">
        <f t="shared" si="6"/>
        <v>0</v>
      </c>
      <c r="V32" s="23">
        <v>40</v>
      </c>
      <c r="W32" s="27">
        <f t="shared" si="7"/>
        <v>110</v>
      </c>
      <c r="X32" s="23"/>
      <c r="Y32" s="27">
        <f t="shared" si="8"/>
        <v>0</v>
      </c>
      <c r="Z32" s="23"/>
      <c r="AA32" s="27">
        <f t="shared" si="9"/>
        <v>0</v>
      </c>
      <c r="AB32" s="28">
        <f t="shared" si="15"/>
        <v>211</v>
      </c>
      <c r="AC32" s="46">
        <f t="shared" si="16"/>
      </c>
      <c r="AD32" s="22">
        <f t="shared" si="10"/>
        <v>298</v>
      </c>
      <c r="AE32" s="41">
        <f t="shared" si="17"/>
        <v>99.33333333333333</v>
      </c>
      <c r="AF32" s="42">
        <f t="shared" si="23"/>
        <v>13</v>
      </c>
      <c r="AG32" s="33" t="str">
        <f t="shared" si="25"/>
        <v>F</v>
      </c>
      <c r="AH32" s="38" t="str">
        <f t="shared" si="26"/>
        <v>Felicity Williams-Crawshaw</v>
      </c>
      <c r="AI32">
        <f t="shared" si="24"/>
        <v>26</v>
      </c>
      <c r="AJ32">
        <f t="shared" si="21"/>
        <v>39</v>
      </c>
      <c r="AK32">
        <f t="shared" si="22"/>
        <v>12</v>
      </c>
    </row>
    <row r="33" spans="1:37" ht="12.75">
      <c r="A33" s="25" t="s">
        <v>53</v>
      </c>
      <c r="B33" s="26">
        <v>35037</v>
      </c>
      <c r="C33" s="36">
        <f ca="1" t="shared" si="12"/>
        <v>13</v>
      </c>
      <c r="D33" s="25" t="s">
        <v>20</v>
      </c>
      <c r="E33" s="30">
        <v>5.95</v>
      </c>
      <c r="F33" s="27">
        <f t="shared" si="0"/>
        <v>102</v>
      </c>
      <c r="G33" s="23"/>
      <c r="H33" s="27">
        <f t="shared" si="1"/>
        <v>0</v>
      </c>
      <c r="I33" s="23"/>
      <c r="J33" s="27">
        <f t="shared" si="2"/>
        <v>0</v>
      </c>
      <c r="K33" s="23"/>
      <c r="L33" s="27">
        <f t="shared" si="3"/>
        <v>0</v>
      </c>
      <c r="M33" s="23">
        <v>292</v>
      </c>
      <c r="N33" s="27">
        <f t="shared" si="4"/>
        <v>74</v>
      </c>
      <c r="O33" s="28">
        <f t="shared" si="13"/>
        <v>176</v>
      </c>
      <c r="P33" s="29"/>
      <c r="Q33" s="25" t="str">
        <f t="shared" si="14"/>
        <v>Margaux Delarosa</v>
      </c>
      <c r="R33" s="23">
        <v>1175</v>
      </c>
      <c r="S33" s="27">
        <f t="shared" si="5"/>
        <v>97</v>
      </c>
      <c r="T33" s="23"/>
      <c r="U33" s="27">
        <f t="shared" si="6"/>
        <v>0</v>
      </c>
      <c r="V33" s="23">
        <v>44</v>
      </c>
      <c r="W33" s="27">
        <f t="shared" si="7"/>
        <v>118</v>
      </c>
      <c r="X33" s="23"/>
      <c r="Y33" s="27">
        <f t="shared" si="8"/>
        <v>0</v>
      </c>
      <c r="Z33" s="23">
        <v>445</v>
      </c>
      <c r="AA33" s="27">
        <f t="shared" si="9"/>
        <v>89</v>
      </c>
      <c r="AB33" s="28">
        <f t="shared" si="15"/>
        <v>304</v>
      </c>
      <c r="AC33" s="46">
        <f t="shared" si="16"/>
      </c>
      <c r="AD33" s="22">
        <f t="shared" si="10"/>
        <v>480</v>
      </c>
      <c r="AE33" s="41">
        <f t="shared" si="17"/>
        <v>96</v>
      </c>
      <c r="AF33" s="42">
        <f t="shared" si="23"/>
        <v>15</v>
      </c>
      <c r="AG33" s="33" t="str">
        <f t="shared" si="25"/>
        <v>F</v>
      </c>
      <c r="AH33" s="38" t="str">
        <f t="shared" si="26"/>
        <v>Margaux Delarosa</v>
      </c>
      <c r="AI33">
        <f t="shared" si="24"/>
        <v>24</v>
      </c>
      <c r="AJ33">
        <f t="shared" si="21"/>
        <v>37</v>
      </c>
      <c r="AK33">
        <f t="shared" si="22"/>
        <v>13</v>
      </c>
    </row>
    <row r="34" spans="1:37" ht="12.75">
      <c r="A34" s="25" t="s">
        <v>54</v>
      </c>
      <c r="B34" s="26">
        <v>35226</v>
      </c>
      <c r="C34" s="36">
        <f ca="1" t="shared" si="12"/>
        <v>12</v>
      </c>
      <c r="D34" s="25" t="s">
        <v>20</v>
      </c>
      <c r="E34" s="30">
        <v>7.25</v>
      </c>
      <c r="F34" s="27">
        <f t="shared" si="0"/>
        <v>59</v>
      </c>
      <c r="G34" s="23"/>
      <c r="H34" s="27">
        <f t="shared" si="1"/>
        <v>0</v>
      </c>
      <c r="I34" s="23"/>
      <c r="J34" s="27">
        <f t="shared" si="2"/>
        <v>0</v>
      </c>
      <c r="K34" s="23"/>
      <c r="L34" s="27">
        <f t="shared" si="3"/>
        <v>0</v>
      </c>
      <c r="M34" s="23">
        <v>280</v>
      </c>
      <c r="N34" s="27">
        <f t="shared" si="4"/>
        <v>80</v>
      </c>
      <c r="O34" s="28">
        <f t="shared" si="13"/>
        <v>139</v>
      </c>
      <c r="P34" s="29"/>
      <c r="Q34" s="25" t="str">
        <f t="shared" si="14"/>
        <v>Bessie McGuinness</v>
      </c>
      <c r="R34" s="23">
        <v>1175</v>
      </c>
      <c r="S34" s="27">
        <f t="shared" si="5"/>
        <v>97</v>
      </c>
      <c r="T34" s="23">
        <v>450</v>
      </c>
      <c r="U34" s="27">
        <f t="shared" si="6"/>
        <v>85</v>
      </c>
      <c r="V34" s="23">
        <v>30</v>
      </c>
      <c r="W34" s="27">
        <f t="shared" si="7"/>
        <v>90</v>
      </c>
      <c r="X34" s="23">
        <v>130</v>
      </c>
      <c r="Y34" s="27">
        <f t="shared" si="8"/>
        <v>73</v>
      </c>
      <c r="Z34" s="23">
        <v>420</v>
      </c>
      <c r="AA34" s="27">
        <f t="shared" si="9"/>
        <v>84</v>
      </c>
      <c r="AB34" s="28">
        <f t="shared" si="15"/>
        <v>429</v>
      </c>
      <c r="AC34" s="46">
        <f t="shared" si="16"/>
      </c>
      <c r="AD34" s="22">
        <f t="shared" si="10"/>
        <v>568</v>
      </c>
      <c r="AE34" s="41">
        <f t="shared" si="17"/>
        <v>81.14285714285714</v>
      </c>
      <c r="AF34" s="42">
        <f t="shared" si="23"/>
        <v>26</v>
      </c>
      <c r="AG34" s="33" t="str">
        <f t="shared" si="25"/>
        <v>F</v>
      </c>
      <c r="AH34" s="38" t="str">
        <f t="shared" si="26"/>
        <v>Bessie McGuinness</v>
      </c>
      <c r="AI34">
        <f t="shared" si="24"/>
        <v>20</v>
      </c>
      <c r="AJ34">
        <f t="shared" si="21"/>
        <v>32</v>
      </c>
      <c r="AK34">
        <f t="shared" si="22"/>
        <v>12</v>
      </c>
    </row>
    <row r="35" spans="1:37" ht="12.75">
      <c r="A35" s="25" t="s">
        <v>58</v>
      </c>
      <c r="B35" s="26">
        <v>34608</v>
      </c>
      <c r="C35" s="36">
        <f ca="1" t="shared" si="12"/>
        <v>14</v>
      </c>
      <c r="D35" s="25" t="s">
        <v>20</v>
      </c>
      <c r="E35" s="30"/>
      <c r="F35" s="27">
        <f t="shared" si="0"/>
        <v>0</v>
      </c>
      <c r="G35" s="23"/>
      <c r="H35" s="27">
        <f t="shared" si="1"/>
        <v>0</v>
      </c>
      <c r="I35" s="23"/>
      <c r="J35" s="27">
        <f t="shared" si="2"/>
        <v>0</v>
      </c>
      <c r="K35" s="23"/>
      <c r="L35" s="27">
        <f t="shared" si="3"/>
        <v>0</v>
      </c>
      <c r="M35" s="23">
        <v>239</v>
      </c>
      <c r="N35" s="27">
        <f t="shared" si="4"/>
        <v>101</v>
      </c>
      <c r="O35" s="28">
        <f t="shared" si="13"/>
        <v>101</v>
      </c>
      <c r="P35" s="29"/>
      <c r="Q35" s="25" t="str">
        <f t="shared" si="14"/>
        <v>Caitlin Carr</v>
      </c>
      <c r="R35" s="23">
        <v>1375</v>
      </c>
      <c r="S35" s="27">
        <f t="shared" si="5"/>
        <v>107</v>
      </c>
      <c r="T35" s="23">
        <v>610</v>
      </c>
      <c r="U35" s="27">
        <f t="shared" si="6"/>
        <v>101</v>
      </c>
      <c r="V35" s="23">
        <v>40</v>
      </c>
      <c r="W35" s="27">
        <f t="shared" si="7"/>
        <v>110</v>
      </c>
      <c r="X35" s="23">
        <v>190</v>
      </c>
      <c r="Y35" s="27">
        <f t="shared" si="8"/>
        <v>103</v>
      </c>
      <c r="Z35" s="23">
        <v>580</v>
      </c>
      <c r="AA35" s="27">
        <f t="shared" si="9"/>
        <v>116</v>
      </c>
      <c r="AB35" s="28">
        <f t="shared" si="15"/>
        <v>537</v>
      </c>
      <c r="AC35" s="46">
        <f t="shared" si="16"/>
      </c>
      <c r="AD35" s="22">
        <f t="shared" si="10"/>
        <v>638</v>
      </c>
      <c r="AE35" s="41">
        <f t="shared" si="17"/>
        <v>106.33333333333333</v>
      </c>
      <c r="AF35" s="42">
        <f t="shared" si="23"/>
        <v>5</v>
      </c>
      <c r="AG35" s="33" t="str">
        <f t="shared" si="25"/>
        <v>F</v>
      </c>
      <c r="AH35" s="38" t="str">
        <f t="shared" si="26"/>
        <v>Caitlin Carr</v>
      </c>
      <c r="AI35">
        <f t="shared" si="24"/>
        <v>16</v>
      </c>
      <c r="AJ35">
        <f t="shared" si="21"/>
        <v>27</v>
      </c>
      <c r="AK35">
        <f t="shared" si="22"/>
        <v>14</v>
      </c>
    </row>
    <row r="36" spans="1:37" ht="12.75">
      <c r="A36" s="25" t="s">
        <v>59</v>
      </c>
      <c r="B36" s="26">
        <v>35055</v>
      </c>
      <c r="C36" s="36">
        <f ca="1" t="shared" si="12"/>
        <v>13</v>
      </c>
      <c r="D36" s="25" t="s">
        <v>20</v>
      </c>
      <c r="E36" s="30">
        <v>6.62</v>
      </c>
      <c r="F36" s="27">
        <f t="shared" si="0"/>
        <v>80</v>
      </c>
      <c r="G36" s="23"/>
      <c r="H36" s="27">
        <f t="shared" si="1"/>
        <v>0</v>
      </c>
      <c r="I36" s="23"/>
      <c r="J36" s="27">
        <f t="shared" si="2"/>
        <v>0</v>
      </c>
      <c r="K36" s="23"/>
      <c r="L36" s="27">
        <f t="shared" si="3"/>
        <v>0</v>
      </c>
      <c r="M36" s="23">
        <v>250</v>
      </c>
      <c r="N36" s="27">
        <f t="shared" si="4"/>
        <v>95</v>
      </c>
      <c r="O36" s="28">
        <f t="shared" si="13"/>
        <v>175</v>
      </c>
      <c r="P36" s="29"/>
      <c r="Q36" s="25" t="str">
        <f t="shared" si="14"/>
        <v>Ella Cocker</v>
      </c>
      <c r="R36" s="23">
        <v>1000</v>
      </c>
      <c r="S36" s="27">
        <f t="shared" si="5"/>
        <v>89</v>
      </c>
      <c r="T36" s="23"/>
      <c r="U36" s="27">
        <f t="shared" si="6"/>
        <v>0</v>
      </c>
      <c r="V36" s="23">
        <v>30</v>
      </c>
      <c r="W36" s="27">
        <f t="shared" si="7"/>
        <v>90</v>
      </c>
      <c r="X36" s="23"/>
      <c r="Y36" s="27">
        <f t="shared" si="8"/>
        <v>0</v>
      </c>
      <c r="Z36" s="23">
        <v>360</v>
      </c>
      <c r="AA36" s="27">
        <f t="shared" si="9"/>
        <v>72</v>
      </c>
      <c r="AB36" s="28">
        <f t="shared" si="15"/>
        <v>251</v>
      </c>
      <c r="AC36" s="46">
        <f t="shared" si="16"/>
      </c>
      <c r="AD36" s="22">
        <f t="shared" si="10"/>
        <v>426</v>
      </c>
      <c r="AE36" s="41">
        <f t="shared" si="17"/>
        <v>85.2</v>
      </c>
      <c r="AF36" s="42">
        <f t="shared" si="23"/>
        <v>24</v>
      </c>
      <c r="AG36" s="33" t="str">
        <f t="shared" si="25"/>
        <v>F</v>
      </c>
      <c r="AH36" s="38" t="str">
        <f t="shared" si="26"/>
        <v>Ella Cocker</v>
      </c>
      <c r="AI36">
        <f t="shared" si="24"/>
        <v>25</v>
      </c>
      <c r="AJ36">
        <f t="shared" si="21"/>
        <v>38</v>
      </c>
      <c r="AK36">
        <f t="shared" si="22"/>
        <v>13</v>
      </c>
    </row>
    <row r="37" spans="1:37" ht="12.75">
      <c r="A37" s="25" t="s">
        <v>60</v>
      </c>
      <c r="B37" s="26">
        <v>35716</v>
      </c>
      <c r="C37" s="36">
        <f ca="1" t="shared" si="12"/>
        <v>11</v>
      </c>
      <c r="D37" s="25" t="s">
        <v>20</v>
      </c>
      <c r="E37" s="30">
        <v>5.8</v>
      </c>
      <c r="F37" s="27">
        <f t="shared" si="0"/>
        <v>107</v>
      </c>
      <c r="G37" s="23"/>
      <c r="H37" s="27">
        <f t="shared" si="1"/>
        <v>0</v>
      </c>
      <c r="I37" s="23"/>
      <c r="J37" s="27">
        <f t="shared" si="2"/>
        <v>0</v>
      </c>
      <c r="K37" s="23"/>
      <c r="L37" s="27">
        <f t="shared" si="3"/>
        <v>0</v>
      </c>
      <c r="M37" s="23">
        <v>258</v>
      </c>
      <c r="N37" s="27">
        <f t="shared" si="4"/>
        <v>91</v>
      </c>
      <c r="O37" s="28">
        <f t="shared" si="13"/>
        <v>198</v>
      </c>
      <c r="P37" s="29"/>
      <c r="Q37" s="25" t="str">
        <f t="shared" si="14"/>
        <v>Amy McKerlie</v>
      </c>
      <c r="R37" s="23">
        <v>1025</v>
      </c>
      <c r="S37" s="27">
        <f t="shared" si="5"/>
        <v>90</v>
      </c>
      <c r="T37" s="23">
        <v>500</v>
      </c>
      <c r="U37" s="27">
        <f t="shared" si="6"/>
        <v>90</v>
      </c>
      <c r="V37" s="23">
        <v>30</v>
      </c>
      <c r="W37" s="27">
        <f t="shared" si="7"/>
        <v>90</v>
      </c>
      <c r="X37" s="23">
        <v>145</v>
      </c>
      <c r="Y37" s="27">
        <f t="shared" si="8"/>
        <v>80</v>
      </c>
      <c r="Z37" s="23">
        <v>430</v>
      </c>
      <c r="AA37" s="27">
        <f t="shared" si="9"/>
        <v>86</v>
      </c>
      <c r="AB37" s="28">
        <f t="shared" si="15"/>
        <v>436</v>
      </c>
      <c r="AC37" s="46">
        <f t="shared" si="16"/>
      </c>
      <c r="AD37" s="22">
        <f t="shared" si="10"/>
        <v>634</v>
      </c>
      <c r="AE37" s="41">
        <f t="shared" si="17"/>
        <v>90.57142857142857</v>
      </c>
      <c r="AF37" s="42">
        <f t="shared" si="23"/>
        <v>21</v>
      </c>
      <c r="AG37" s="33" t="str">
        <f t="shared" si="25"/>
        <v>F</v>
      </c>
      <c r="AH37" s="38" t="str">
        <f t="shared" si="26"/>
        <v>Amy McKerlie</v>
      </c>
      <c r="AI37">
        <f t="shared" si="24"/>
        <v>17</v>
      </c>
      <c r="AJ37">
        <f t="shared" si="21"/>
        <v>28</v>
      </c>
      <c r="AK37">
        <f t="shared" si="22"/>
        <v>11</v>
      </c>
    </row>
    <row r="38" spans="1:37" ht="12.75">
      <c r="A38" s="25" t="s">
        <v>61</v>
      </c>
      <c r="B38" s="26">
        <v>35714</v>
      </c>
      <c r="C38" s="36">
        <f ca="1" t="shared" si="12"/>
        <v>11</v>
      </c>
      <c r="D38" s="25" t="s">
        <v>20</v>
      </c>
      <c r="E38" s="30">
        <v>5.75</v>
      </c>
      <c r="F38" s="27">
        <f t="shared" si="0"/>
        <v>109</v>
      </c>
      <c r="G38" s="23"/>
      <c r="H38" s="27">
        <f t="shared" si="1"/>
        <v>0</v>
      </c>
      <c r="I38" s="23"/>
      <c r="J38" s="27">
        <f t="shared" si="2"/>
        <v>0</v>
      </c>
      <c r="K38" s="23"/>
      <c r="L38" s="27">
        <f t="shared" si="3"/>
        <v>0</v>
      </c>
      <c r="M38" s="23">
        <v>263</v>
      </c>
      <c r="N38" s="27">
        <f t="shared" si="4"/>
        <v>89</v>
      </c>
      <c r="O38" s="28">
        <f t="shared" si="13"/>
        <v>198</v>
      </c>
      <c r="P38" s="29"/>
      <c r="Q38" s="25" t="str">
        <f t="shared" si="14"/>
        <v>Annie Cocker</v>
      </c>
      <c r="R38" s="23">
        <v>1600</v>
      </c>
      <c r="S38" s="27">
        <f t="shared" si="5"/>
        <v>119</v>
      </c>
      <c r="T38" s="23">
        <v>750</v>
      </c>
      <c r="U38" s="27">
        <f t="shared" si="6"/>
        <v>115</v>
      </c>
      <c r="V38" s="23">
        <v>36</v>
      </c>
      <c r="W38" s="27">
        <f t="shared" si="7"/>
        <v>102</v>
      </c>
      <c r="X38" s="23">
        <v>150</v>
      </c>
      <c r="Y38" s="27">
        <f t="shared" si="8"/>
        <v>83</v>
      </c>
      <c r="Z38" s="23">
        <v>480</v>
      </c>
      <c r="AA38" s="27">
        <f t="shared" si="9"/>
        <v>96</v>
      </c>
      <c r="AB38" s="28">
        <f t="shared" si="15"/>
        <v>515</v>
      </c>
      <c r="AC38" s="46">
        <f t="shared" si="16"/>
      </c>
      <c r="AD38" s="22">
        <f t="shared" si="10"/>
        <v>713</v>
      </c>
      <c r="AE38" s="41">
        <f t="shared" si="17"/>
        <v>101.85714285714286</v>
      </c>
      <c r="AF38" s="42">
        <f t="shared" si="23"/>
        <v>9</v>
      </c>
      <c r="AG38" s="33" t="str">
        <f t="shared" si="25"/>
        <v>F</v>
      </c>
      <c r="AH38" s="38" t="str">
        <f t="shared" si="26"/>
        <v>Annie Cocker</v>
      </c>
      <c r="AI38">
        <f t="shared" si="24"/>
        <v>15</v>
      </c>
      <c r="AJ38">
        <f t="shared" si="21"/>
        <v>25</v>
      </c>
      <c r="AK38">
        <f t="shared" si="22"/>
        <v>11</v>
      </c>
    </row>
    <row r="39" spans="1:37" ht="12.75">
      <c r="A39" s="25" t="s">
        <v>62</v>
      </c>
      <c r="B39" s="26">
        <v>35716</v>
      </c>
      <c r="C39" s="36">
        <f ca="1" t="shared" si="12"/>
        <v>11</v>
      </c>
      <c r="D39" s="25" t="s">
        <v>20</v>
      </c>
      <c r="E39" s="30">
        <v>6.3</v>
      </c>
      <c r="F39" s="27">
        <f t="shared" si="0"/>
        <v>91</v>
      </c>
      <c r="G39" s="23"/>
      <c r="H39" s="27">
        <f t="shared" si="1"/>
        <v>0</v>
      </c>
      <c r="I39" s="23"/>
      <c r="J39" s="27">
        <f t="shared" si="2"/>
        <v>0</v>
      </c>
      <c r="K39" s="23"/>
      <c r="L39" s="27">
        <f t="shared" si="3"/>
        <v>0</v>
      </c>
      <c r="M39" s="23">
        <v>266</v>
      </c>
      <c r="N39" s="27">
        <f t="shared" si="4"/>
        <v>87</v>
      </c>
      <c r="O39" s="28">
        <f>F39+H39+J39+L39+N39</f>
        <v>178</v>
      </c>
      <c r="P39" s="29"/>
      <c r="Q39" s="25" t="str">
        <f>A39</f>
        <v>Martha McKerlie</v>
      </c>
      <c r="R39" s="23">
        <v>1225</v>
      </c>
      <c r="S39" s="27">
        <f t="shared" si="5"/>
        <v>100</v>
      </c>
      <c r="T39" s="23">
        <v>475</v>
      </c>
      <c r="U39" s="27">
        <f t="shared" si="6"/>
        <v>87</v>
      </c>
      <c r="V39" s="23">
        <v>28</v>
      </c>
      <c r="W39" s="27">
        <f t="shared" si="7"/>
        <v>86</v>
      </c>
      <c r="X39" s="23">
        <v>140</v>
      </c>
      <c r="Y39" s="27">
        <f t="shared" si="8"/>
        <v>78</v>
      </c>
      <c r="Z39" s="23">
        <v>425</v>
      </c>
      <c r="AA39" s="27">
        <f t="shared" si="9"/>
        <v>85</v>
      </c>
      <c r="AB39" s="28">
        <f>S39+U39+W39+Y39+AA39</f>
        <v>436</v>
      </c>
      <c r="AC39" s="46">
        <f>IF(COUNTIF(E39:AA39,0)=0,"*","")</f>
      </c>
      <c r="AD39" s="22">
        <f>O39+AB39</f>
        <v>614</v>
      </c>
      <c r="AE39" s="41">
        <f>AD39/(COUNT(F39,H39,J39,L39,N39,S39,U39,W39,Y39,AA39)-COUNTIF(E39:AA39,0))</f>
        <v>87.71428571428571</v>
      </c>
      <c r="AF39" s="42">
        <f t="shared" si="23"/>
        <v>23</v>
      </c>
      <c r="AG39" s="33" t="str">
        <f>D39</f>
        <v>F</v>
      </c>
      <c r="AH39" s="38" t="str">
        <f>A39</f>
        <v>Martha McKerlie</v>
      </c>
      <c r="AI39">
        <f t="shared" si="24"/>
        <v>18</v>
      </c>
      <c r="AJ39">
        <f t="shared" si="21"/>
        <v>29</v>
      </c>
      <c r="AK39">
        <f t="shared" si="22"/>
        <v>11</v>
      </c>
    </row>
    <row r="40" spans="1:37" ht="12.75">
      <c r="A40" s="25" t="s">
        <v>63</v>
      </c>
      <c r="B40" s="26">
        <v>34905</v>
      </c>
      <c r="C40" s="25">
        <f ca="1" t="shared" si="12"/>
        <v>13</v>
      </c>
      <c r="D40" s="25" t="s">
        <v>20</v>
      </c>
      <c r="E40" s="30">
        <v>6.38</v>
      </c>
      <c r="F40" s="27">
        <f t="shared" si="0"/>
        <v>88</v>
      </c>
      <c r="G40" s="23"/>
      <c r="H40" s="27">
        <f t="shared" si="1"/>
        <v>0</v>
      </c>
      <c r="I40" s="23"/>
      <c r="J40" s="27">
        <f t="shared" si="2"/>
        <v>0</v>
      </c>
      <c r="K40" s="23"/>
      <c r="L40" s="27">
        <f t="shared" si="3"/>
        <v>0</v>
      </c>
      <c r="M40" s="23"/>
      <c r="N40" s="27">
        <f t="shared" si="4"/>
        <v>0</v>
      </c>
      <c r="O40" s="28">
        <f>F40+H40+J40+L40+N40</f>
        <v>88</v>
      </c>
      <c r="P40" s="29"/>
      <c r="Q40" s="25" t="str">
        <f>A40</f>
        <v>Sophie Clinton</v>
      </c>
      <c r="R40" s="23">
        <v>1325</v>
      </c>
      <c r="S40" s="27">
        <f t="shared" si="5"/>
        <v>105</v>
      </c>
      <c r="T40" s="23">
        <v>550</v>
      </c>
      <c r="U40" s="27">
        <f t="shared" si="6"/>
        <v>95</v>
      </c>
      <c r="V40" s="23">
        <v>33</v>
      </c>
      <c r="W40" s="27">
        <f t="shared" si="7"/>
        <v>96</v>
      </c>
      <c r="X40" s="23">
        <v>140</v>
      </c>
      <c r="Y40" s="27">
        <f t="shared" si="8"/>
        <v>78</v>
      </c>
      <c r="Z40" s="23">
        <v>435</v>
      </c>
      <c r="AA40" s="27">
        <f t="shared" si="9"/>
        <v>87</v>
      </c>
      <c r="AB40" s="28">
        <f>S40+U40+W40+Y40+AA40</f>
        <v>461</v>
      </c>
      <c r="AC40" s="46">
        <f>IF(COUNTIF(E40:AA40,0)=0,"*","")</f>
      </c>
      <c r="AD40" s="22">
        <f>O40+AB40</f>
        <v>549</v>
      </c>
      <c r="AE40" s="41">
        <f>AD40/(COUNT(F40,H40,J40,L40,N40,S40,U40,W40,Y40,AA40)-COUNTIF(E40:AA40,0))</f>
        <v>91.5</v>
      </c>
      <c r="AF40" s="42">
        <f t="shared" si="23"/>
        <v>19</v>
      </c>
      <c r="AG40" s="33" t="str">
        <f>D40</f>
        <v>F</v>
      </c>
      <c r="AH40" s="38" t="str">
        <f>A40</f>
        <v>Sophie Clinton</v>
      </c>
      <c r="AI40">
        <f t="shared" si="24"/>
        <v>21</v>
      </c>
      <c r="AJ40">
        <f t="shared" si="21"/>
        <v>33</v>
      </c>
      <c r="AK40">
        <f t="shared" si="22"/>
        <v>13</v>
      </c>
    </row>
    <row r="41" spans="1:29" ht="12.75">
      <c r="A41" s="25"/>
      <c r="B41" s="25"/>
      <c r="C41" s="25"/>
      <c r="D41" s="25"/>
      <c r="E41" s="23"/>
      <c r="F41" s="27"/>
      <c r="G41" s="23"/>
      <c r="H41" s="27"/>
      <c r="I41" s="23"/>
      <c r="J41" s="27"/>
      <c r="K41" s="23"/>
      <c r="L41" s="27"/>
      <c r="M41" s="23"/>
      <c r="N41" s="27"/>
      <c r="O41" s="28"/>
      <c r="P41" s="29"/>
      <c r="Q41" s="25"/>
      <c r="R41" s="23"/>
      <c r="S41" s="27"/>
      <c r="T41" s="23"/>
      <c r="U41" s="27"/>
      <c r="V41" s="23"/>
      <c r="W41" s="27"/>
      <c r="X41" s="23"/>
      <c r="Y41" s="27"/>
      <c r="Z41" s="23"/>
      <c r="AA41" s="27"/>
      <c r="AB41" s="28"/>
      <c r="AC41" s="46"/>
    </row>
    <row r="42" spans="1:29" ht="12.75">
      <c r="A42" s="25"/>
      <c r="B42" s="25"/>
      <c r="C42" s="25"/>
      <c r="D42" s="25"/>
      <c r="E42" s="23"/>
      <c r="F42" s="27"/>
      <c r="G42" s="23"/>
      <c r="H42" s="27"/>
      <c r="I42" s="23"/>
      <c r="J42" s="27"/>
      <c r="K42" s="23"/>
      <c r="L42" s="27"/>
      <c r="M42" s="23"/>
      <c r="N42" s="27"/>
      <c r="O42" s="28"/>
      <c r="P42" s="29"/>
      <c r="Q42" s="25"/>
      <c r="R42" s="23"/>
      <c r="S42" s="27"/>
      <c r="T42" s="23"/>
      <c r="U42" s="27"/>
      <c r="V42" s="23"/>
      <c r="W42" s="27"/>
      <c r="X42" s="23"/>
      <c r="Y42" s="27"/>
      <c r="Z42" s="23"/>
      <c r="AA42" s="27"/>
      <c r="AB42" s="28"/>
      <c r="AC42" s="46"/>
    </row>
    <row r="43" spans="1:29" ht="12.75">
      <c r="A43" s="25"/>
      <c r="B43" s="25"/>
      <c r="C43" s="25"/>
      <c r="D43" s="25"/>
      <c r="E43" s="23"/>
      <c r="F43" s="27"/>
      <c r="G43" s="23"/>
      <c r="H43" s="27"/>
      <c r="I43" s="23"/>
      <c r="J43" s="27"/>
      <c r="K43" s="23"/>
      <c r="L43" s="27"/>
      <c r="M43" s="23"/>
      <c r="N43" s="27"/>
      <c r="O43" s="28"/>
      <c r="P43" s="29"/>
      <c r="Q43" s="25"/>
      <c r="R43" s="23"/>
      <c r="S43" s="27"/>
      <c r="T43" s="23"/>
      <c r="U43" s="27"/>
      <c r="V43" s="23"/>
      <c r="W43" s="27"/>
      <c r="X43" s="23"/>
      <c r="Y43" s="27"/>
      <c r="Z43" s="23"/>
      <c r="AA43" s="27"/>
      <c r="AB43" s="28"/>
      <c r="AC43" s="46"/>
    </row>
    <row r="44" spans="4:26" ht="12.75">
      <c r="D44" s="46" t="s">
        <v>64</v>
      </c>
      <c r="E44" s="20">
        <f>COUNTBLANK(E2:E40)</f>
        <v>11</v>
      </c>
      <c r="G44" s="52">
        <f>COUNTBLANK(G2:G40)</f>
        <v>11</v>
      </c>
      <c r="I44" s="52">
        <f>COUNTBLANK(I2:I40)</f>
        <v>10</v>
      </c>
      <c r="K44" s="52">
        <f>COUNTBLANK(K2:K40)</f>
        <v>12</v>
      </c>
      <c r="M44" s="52">
        <f>COUNTBLANK(M2:M40)</f>
        <v>5</v>
      </c>
      <c r="R44" s="52">
        <f>COUNTBLANK(R2:R40)</f>
        <v>5</v>
      </c>
      <c r="T44" s="52">
        <f>COUNTBLANK(T2:T40)</f>
        <v>5</v>
      </c>
      <c r="V44" s="52">
        <f>COUNTBLANK(V2:V40)</f>
        <v>4</v>
      </c>
      <c r="X44" s="52">
        <f>COUNTBLANK(X2:X40)</f>
        <v>5</v>
      </c>
      <c r="Z44" s="52">
        <f>COUNTBLANK(Z2:Z40)</f>
        <v>7</v>
      </c>
    </row>
  </sheetData>
  <conditionalFormatting sqref="AH2:AH40">
    <cfRule type="expression" priority="1" dxfId="0" stopIfTrue="1">
      <formula>AG2="M"</formula>
    </cfRule>
    <cfRule type="expression" priority="2" dxfId="1" stopIfTrue="1">
      <formula>AG2="F"</formula>
    </cfRule>
  </conditionalFormatting>
  <conditionalFormatting sqref="AI2:AJ40">
    <cfRule type="expression" priority="3" dxfId="0" stopIfTrue="1">
      <formula>AG2="m"</formula>
    </cfRule>
    <cfRule type="expression" priority="4" dxfId="1" stopIfTrue="1">
      <formula>AG2="f"</formula>
    </cfRule>
  </conditionalFormatting>
  <conditionalFormatting sqref="AG2:AG40">
    <cfRule type="cellIs" priority="5" dxfId="0" operator="between" stopIfTrue="1">
      <formula>"M"</formula>
      <formula>"M"</formula>
    </cfRule>
    <cfRule type="cellIs" priority="6" dxfId="1" operator="between" stopIfTrue="1">
      <formula>"F"</formula>
      <formula>"F"</formula>
    </cfRule>
  </conditionalFormatting>
  <printOptions gridLines="1"/>
  <pageMargins left="0.3937007874015748" right="0.3937007874015748" top="0.26" bottom="0.22" header="0.11811023622047245" footer="0.11811023622047245"/>
  <pageSetup fitToWidth="2" fitToHeight="1" horizontalDpi="300" verticalDpi="300" orientation="landscape" paperSize="9" scale="92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6" sqref="A16"/>
    </sheetView>
  </sheetViews>
  <sheetFormatPr defaultColWidth="9.140625" defaultRowHeight="12.75"/>
  <cols>
    <col min="1" max="1" width="18.00390625" style="19" bestFit="1" customWidth="1"/>
    <col min="2" max="2" width="10.140625" style="19" bestFit="1" customWidth="1"/>
    <col min="3" max="3" width="4.57421875" style="19" bestFit="1" customWidth="1"/>
    <col min="4" max="4" width="4.28125" style="19" customWidth="1"/>
    <col min="5" max="5" width="9.140625" style="20" customWidth="1"/>
    <col min="6" max="6" width="8.28125" style="21" bestFit="1" customWidth="1"/>
    <col min="7" max="7" width="9.140625" style="10" customWidth="1"/>
    <col min="8" max="8" width="8.28125" style="21" bestFit="1" customWidth="1"/>
    <col min="9" max="9" width="11.57421875" style="10" bestFit="1" customWidth="1"/>
    <col min="10" max="10" width="8.28125" style="21" bestFit="1" customWidth="1"/>
    <col min="11" max="11" width="9.140625" style="10" customWidth="1"/>
    <col min="12" max="12" width="8.28125" style="21" bestFit="1" customWidth="1"/>
    <col min="13" max="13" width="9.140625" style="10" customWidth="1"/>
    <col min="14" max="14" width="8.28125" style="21" bestFit="1" customWidth="1"/>
    <col min="15" max="15" width="9.140625" style="11" customWidth="1"/>
    <col min="16" max="16" width="3.140625" style="12" customWidth="1"/>
    <col min="17" max="17" width="18.00390625" style="19" bestFit="1" customWidth="1"/>
    <col min="18" max="18" width="9.140625" style="10" customWidth="1"/>
    <col min="19" max="19" width="8.28125" style="21" bestFit="1" customWidth="1"/>
    <col min="20" max="20" width="10.00390625" style="10" bestFit="1" customWidth="1"/>
    <col min="21" max="21" width="8.28125" style="21" bestFit="1" customWidth="1"/>
    <col min="22" max="22" width="6.57421875" style="10" customWidth="1"/>
    <col min="23" max="23" width="8.28125" style="21" bestFit="1" customWidth="1"/>
    <col min="24" max="24" width="7.28125" style="10" customWidth="1"/>
    <col min="25" max="25" width="8.28125" style="21" bestFit="1" customWidth="1"/>
    <col min="26" max="26" width="7.28125" style="10" customWidth="1"/>
    <col min="27" max="27" width="8.28125" style="21" bestFit="1" customWidth="1"/>
    <col min="28" max="28" width="6.28125" style="11" bestFit="1" customWidth="1"/>
    <col min="29" max="29" width="2.8515625" style="47" customWidth="1"/>
    <col min="30" max="30" width="4.421875" style="47" customWidth="1"/>
    <col min="31" max="31" width="7.140625" style="22" bestFit="1" customWidth="1"/>
    <col min="32" max="32" width="7.57421875" style="40" bestFit="1" customWidth="1"/>
    <col min="33" max="33" width="6.140625" style="40" bestFit="1" customWidth="1"/>
    <col min="34" max="34" width="4.421875" style="8" customWidth="1"/>
    <col min="35" max="35" width="16.28125" style="19" bestFit="1" customWidth="1"/>
    <col min="36" max="36" width="3.28125" style="0" customWidth="1"/>
    <col min="37" max="37" width="3.57421875" style="0" customWidth="1"/>
    <col min="38" max="38" width="4.57421875" style="0" bestFit="1" customWidth="1"/>
  </cols>
  <sheetData>
    <row r="1" spans="1:39" ht="12.75">
      <c r="A1" s="13" t="s">
        <v>11</v>
      </c>
      <c r="B1" s="13" t="s">
        <v>12</v>
      </c>
      <c r="C1" s="13" t="s">
        <v>13</v>
      </c>
      <c r="D1" s="13" t="s">
        <v>18</v>
      </c>
      <c r="E1" s="32" t="s">
        <v>0</v>
      </c>
      <c r="F1" s="14" t="s">
        <v>14</v>
      </c>
      <c r="G1" s="15" t="s">
        <v>1</v>
      </c>
      <c r="H1" s="14" t="s">
        <v>14</v>
      </c>
      <c r="I1" s="15" t="s">
        <v>49</v>
      </c>
      <c r="J1" s="14" t="s">
        <v>14</v>
      </c>
      <c r="K1" s="15" t="s">
        <v>3</v>
      </c>
      <c r="L1" s="14" t="s">
        <v>14</v>
      </c>
      <c r="M1" s="15" t="s">
        <v>4</v>
      </c>
      <c r="N1" s="14" t="s">
        <v>14</v>
      </c>
      <c r="O1" s="16" t="s">
        <v>16</v>
      </c>
      <c r="P1" s="17"/>
      <c r="Q1" s="13" t="s">
        <v>11</v>
      </c>
      <c r="R1" s="15" t="s">
        <v>6</v>
      </c>
      <c r="S1" s="14" t="s">
        <v>14</v>
      </c>
      <c r="T1" s="15" t="s">
        <v>48</v>
      </c>
      <c r="U1" s="14" t="s">
        <v>14</v>
      </c>
      <c r="V1" s="15" t="s">
        <v>8</v>
      </c>
      <c r="W1" s="14" t="s">
        <v>14</v>
      </c>
      <c r="X1" s="15" t="s">
        <v>9</v>
      </c>
      <c r="Y1" s="14" t="s">
        <v>14</v>
      </c>
      <c r="Z1" s="15" t="s">
        <v>10</v>
      </c>
      <c r="AA1" s="14" t="s">
        <v>14</v>
      </c>
      <c r="AB1" s="16" t="s">
        <v>17</v>
      </c>
      <c r="AC1" s="45"/>
      <c r="AD1" s="45" t="s">
        <v>68</v>
      </c>
      <c r="AE1" s="18" t="s">
        <v>15</v>
      </c>
      <c r="AF1" s="44" t="s">
        <v>22</v>
      </c>
      <c r="AG1" s="39" t="s">
        <v>21</v>
      </c>
      <c r="AJ1" s="35"/>
      <c r="AK1" s="35" t="s">
        <v>23</v>
      </c>
      <c r="AL1" s="35" t="s">
        <v>13</v>
      </c>
      <c r="AM1" t="s">
        <v>69</v>
      </c>
    </row>
    <row r="2" spans="1:40" ht="12.75">
      <c r="A2" s="25" t="s">
        <v>24</v>
      </c>
      <c r="B2" s="26">
        <v>34928</v>
      </c>
      <c r="C2" s="36">
        <f ca="1">IF(B2,IF(MONTH(B2)&gt;MONTH(TODAY()),YEAR(TODAY())-YEAR(B2)-1,IF((MONTH(B2)=MONTH(TODAY()))*AND(DAY(B2)&gt;DAY(TODAY())),YEAR(TODAY())-YEAR(B2)-1,YEAR(TODAY())-YEAR(B2))),"")</f>
        <v>13</v>
      </c>
      <c r="D2" s="24" t="s">
        <v>19</v>
      </c>
      <c r="E2" s="55">
        <v>5.5</v>
      </c>
      <c r="F2" s="27">
        <f aca="true" t="shared" si="0" ref="F2:F38">IF(E2,VLOOKUP(E2,Sprint1,6),0)</f>
        <v>117</v>
      </c>
      <c r="G2" s="30">
        <v>11.32</v>
      </c>
      <c r="H2" s="27">
        <f aca="true" t="shared" si="1" ref="H2:H38">IF(G2,VLOOKUP(G2,Sprint2,5),0)</f>
        <v>105</v>
      </c>
      <c r="I2" s="30">
        <v>6.27</v>
      </c>
      <c r="J2" s="27">
        <f aca="true" t="shared" si="2" ref="J2:J38">IF(I2,VLOOKUP(I2,Hurdles,4),0)</f>
        <v>109</v>
      </c>
      <c r="K2" s="23">
        <v>71</v>
      </c>
      <c r="L2" s="27">
        <f aca="true" t="shared" si="3" ref="L2:L38">IF(K2,VLOOKUP(K2,_4_Laps,3),0)</f>
        <v>114</v>
      </c>
      <c r="M2" s="23">
        <v>211</v>
      </c>
      <c r="N2" s="27">
        <f aca="true" t="shared" si="4" ref="N2:N38">IF(M2,VLOOKUP(M2,_10_Laps,2),0)</f>
        <v>115</v>
      </c>
      <c r="O2" s="28">
        <f>F2+H2+J2+L2+N2</f>
        <v>560</v>
      </c>
      <c r="P2" s="29"/>
      <c r="Q2" s="25" t="str">
        <f>A2</f>
        <v>Mads Kjaersgaard</v>
      </c>
      <c r="R2" s="23">
        <v>1840</v>
      </c>
      <c r="S2" s="27">
        <f aca="true" t="shared" si="5" ref="S2:S38">IF(R2,VLOOKUP(R2,Javelin,6),0)</f>
        <v>131</v>
      </c>
      <c r="T2" s="23">
        <v>700</v>
      </c>
      <c r="U2" s="27">
        <f aca="true" t="shared" si="6" ref="U2:U38">IF(T2,VLOOKUP(T2,Shot,5),0)</f>
        <v>110</v>
      </c>
      <c r="V2" s="23">
        <v>47</v>
      </c>
      <c r="W2" s="27">
        <f aca="true" t="shared" si="7" ref="W2:W38">IF(V2,VLOOKUP(V2,High,4),0)</f>
        <v>124</v>
      </c>
      <c r="X2" s="23">
        <v>179</v>
      </c>
      <c r="Y2" s="27">
        <f aca="true" t="shared" si="8" ref="Y2:Y38">IF(X2,VLOOKUP(X2,Long,3),0)</f>
        <v>97</v>
      </c>
      <c r="Z2" s="23">
        <v>580</v>
      </c>
      <c r="AA2" s="27">
        <f aca="true" t="shared" si="9" ref="AA2:AA38">IF(Z2,VLOOKUP(Z2,Triple,2),0)</f>
        <v>116</v>
      </c>
      <c r="AB2" s="28">
        <f>S2+U2+W2+Y2+AA2</f>
        <v>578</v>
      </c>
      <c r="AC2" s="46" t="str">
        <f>IF(COUNTIF(E2:AA2,0)=0,"*","")</f>
        <v>*</v>
      </c>
      <c r="AD2" s="46">
        <f>(COUNT(F2,H2,J2,L2,N2,S2,U2,W2,Y2,AA2)-COUNTIF(E2:AA2,0))</f>
        <v>10</v>
      </c>
      <c r="AE2" s="22">
        <f aca="true" t="shared" si="10" ref="AE2:AE36">O2+AB2</f>
        <v>1138</v>
      </c>
      <c r="AF2" s="41">
        <f>AE2/(COUNT(F2,H2,J2,L2,N2,S2,U2,W2,Y2,AA2)-COUNTIF(E2:AA2,0))</f>
        <v>113.8</v>
      </c>
      <c r="AG2" s="42">
        <f aca="true" t="shared" si="11" ref="AG2:AG12">RANK(AF2,$AF$2:$AF$12)</f>
        <v>5</v>
      </c>
      <c r="AH2" s="33" t="str">
        <f>D2</f>
        <v>M</v>
      </c>
      <c r="AI2" s="34" t="str">
        <f>A2</f>
        <v>Mads Kjaersgaard</v>
      </c>
      <c r="AJ2">
        <f aca="true" t="shared" si="12" ref="AJ2:AJ12">RANK(AE2,$AE$2:$AE$12)</f>
        <v>5</v>
      </c>
      <c r="AK2">
        <f aca="true" t="shared" si="13" ref="AK2:AK38">RANK(AE2,$AE$2:$AE$38)</f>
        <v>5</v>
      </c>
      <c r="AL2">
        <f>C2</f>
        <v>13</v>
      </c>
      <c r="AM2" s="58">
        <v>13</v>
      </c>
      <c r="AN2" t="s">
        <v>72</v>
      </c>
    </row>
    <row r="3" spans="1:40" ht="12.75">
      <c r="A3" s="25" t="s">
        <v>56</v>
      </c>
      <c r="B3" s="26">
        <v>34615</v>
      </c>
      <c r="C3" s="36">
        <f aca="true" ca="1" t="shared" si="14" ref="C3:C38">IF(B3,IF(MONTH(B3)&gt;MONTH(TODAY()),YEAR(TODAY())-YEAR(B3)-1,IF((MONTH(B3)=MONTH(TODAY()))*AND(DAY(B3)&gt;DAY(TODAY())),YEAR(TODAY())-YEAR(B3)-1,YEAR(TODAY())-YEAR(B3))),"")</f>
        <v>14</v>
      </c>
      <c r="D3" s="24" t="s">
        <v>19</v>
      </c>
      <c r="E3" s="30">
        <v>4.67</v>
      </c>
      <c r="F3" s="27">
        <f t="shared" si="0"/>
        <v>145</v>
      </c>
      <c r="G3" s="30">
        <v>10.64</v>
      </c>
      <c r="H3" s="27">
        <f t="shared" si="1"/>
        <v>116</v>
      </c>
      <c r="I3" s="30">
        <v>5.4</v>
      </c>
      <c r="J3" s="27">
        <f t="shared" si="2"/>
        <v>126</v>
      </c>
      <c r="K3" s="23">
        <v>70</v>
      </c>
      <c r="L3" s="27">
        <f t="shared" si="3"/>
        <v>115</v>
      </c>
      <c r="M3" s="54">
        <v>216</v>
      </c>
      <c r="N3" s="27">
        <f t="shared" si="4"/>
        <v>112</v>
      </c>
      <c r="O3" s="28">
        <f aca="true" t="shared" si="15" ref="O3:O36">F3+H3+J3+L3+N3</f>
        <v>614</v>
      </c>
      <c r="P3" s="29"/>
      <c r="Q3" s="25" t="str">
        <f aca="true" t="shared" si="16" ref="Q3:Q36">A3</f>
        <v>Dominic Brown</v>
      </c>
      <c r="R3" s="23">
        <v>1310</v>
      </c>
      <c r="S3" s="27">
        <f t="shared" si="5"/>
        <v>104</v>
      </c>
      <c r="T3" s="23">
        <v>910</v>
      </c>
      <c r="U3" s="27">
        <f t="shared" si="6"/>
        <v>131</v>
      </c>
      <c r="V3" s="54">
        <v>53</v>
      </c>
      <c r="W3" s="27">
        <f t="shared" si="7"/>
        <v>136</v>
      </c>
      <c r="X3" s="23">
        <v>210</v>
      </c>
      <c r="Y3" s="27">
        <f t="shared" si="8"/>
        <v>113</v>
      </c>
      <c r="Z3" s="23">
        <v>630</v>
      </c>
      <c r="AA3" s="27">
        <f t="shared" si="9"/>
        <v>126</v>
      </c>
      <c r="AB3" s="28">
        <f aca="true" t="shared" si="17" ref="AB3:AB36">S3+U3+W3+Y3+AA3</f>
        <v>610</v>
      </c>
      <c r="AC3" s="46" t="str">
        <f aca="true" t="shared" si="18" ref="AC3:AC36">IF(COUNTIF(E3:AA3,0)=0,"*","")</f>
        <v>*</v>
      </c>
      <c r="AD3" s="46">
        <f aca="true" t="shared" si="19" ref="AD3:AD38">(COUNT(F3,H3,J3,L3,N3,S3,U3,W3,Y3,AA3)-COUNTIF(E3:AA3,0))</f>
        <v>10</v>
      </c>
      <c r="AE3" s="22">
        <f t="shared" si="10"/>
        <v>1224</v>
      </c>
      <c r="AF3" s="41">
        <f aca="true" t="shared" si="20" ref="AF3:AF36">AE3/(COUNT(F3,H3,J3,L3,N3,S3,U3,W3,Y3,AA3)-COUNTIF(E3:AA3,0))</f>
        <v>122.4</v>
      </c>
      <c r="AG3" s="42">
        <f t="shared" si="11"/>
        <v>1</v>
      </c>
      <c r="AH3" s="33" t="str">
        <f aca="true" t="shared" si="21" ref="AH3:AH36">D3</f>
        <v>M</v>
      </c>
      <c r="AI3" s="34" t="str">
        <f aca="true" t="shared" si="22" ref="AI3:AI36">A3</f>
        <v>Dominic Brown</v>
      </c>
      <c r="AJ3">
        <f t="shared" si="12"/>
        <v>1</v>
      </c>
      <c r="AK3">
        <f t="shared" si="13"/>
        <v>1</v>
      </c>
      <c r="AL3">
        <f aca="true" t="shared" si="23" ref="AL3:AL38">C3</f>
        <v>14</v>
      </c>
      <c r="AM3" s="58">
        <v>14</v>
      </c>
      <c r="AN3" t="s">
        <v>71</v>
      </c>
    </row>
    <row r="4" spans="1:39" ht="12.75">
      <c r="A4" s="25" t="s">
        <v>26</v>
      </c>
      <c r="B4" s="37">
        <v>35185</v>
      </c>
      <c r="C4" s="36">
        <f ca="1" t="shared" si="14"/>
        <v>12</v>
      </c>
      <c r="D4" s="24" t="s">
        <v>19</v>
      </c>
      <c r="E4" s="30">
        <v>5.83</v>
      </c>
      <c r="F4" s="27">
        <f t="shared" si="0"/>
        <v>106</v>
      </c>
      <c r="G4" s="30">
        <v>12.62</v>
      </c>
      <c r="H4" s="27">
        <f t="shared" si="1"/>
        <v>83</v>
      </c>
      <c r="I4" s="30">
        <v>6.24</v>
      </c>
      <c r="J4" s="27">
        <f t="shared" si="2"/>
        <v>110</v>
      </c>
      <c r="K4" s="54">
        <v>75</v>
      </c>
      <c r="L4" s="27">
        <f t="shared" si="3"/>
        <v>110</v>
      </c>
      <c r="M4" s="54">
        <v>222</v>
      </c>
      <c r="N4" s="27">
        <f t="shared" si="4"/>
        <v>109</v>
      </c>
      <c r="O4" s="28">
        <f t="shared" si="15"/>
        <v>518</v>
      </c>
      <c r="P4" s="29"/>
      <c r="Q4" s="25" t="str">
        <f t="shared" si="16"/>
        <v>Miles Hawes</v>
      </c>
      <c r="R4" s="23">
        <v>1450</v>
      </c>
      <c r="S4" s="27">
        <f t="shared" si="5"/>
        <v>111</v>
      </c>
      <c r="T4" s="23">
        <v>475</v>
      </c>
      <c r="U4" s="27">
        <f t="shared" si="6"/>
        <v>87</v>
      </c>
      <c r="V4" s="54">
        <v>37</v>
      </c>
      <c r="W4" s="27">
        <f t="shared" si="7"/>
        <v>104</v>
      </c>
      <c r="X4" s="23">
        <v>160</v>
      </c>
      <c r="Y4" s="27">
        <f t="shared" si="8"/>
        <v>88</v>
      </c>
      <c r="Z4" s="23">
        <v>440</v>
      </c>
      <c r="AA4" s="27">
        <f t="shared" si="9"/>
        <v>88</v>
      </c>
      <c r="AB4" s="28">
        <f t="shared" si="17"/>
        <v>478</v>
      </c>
      <c r="AC4" s="46" t="str">
        <f t="shared" si="18"/>
        <v>*</v>
      </c>
      <c r="AD4" s="46">
        <f t="shared" si="19"/>
        <v>10</v>
      </c>
      <c r="AE4" s="22">
        <f t="shared" si="10"/>
        <v>996</v>
      </c>
      <c r="AF4" s="41">
        <f t="shared" si="20"/>
        <v>99.6</v>
      </c>
      <c r="AG4" s="42">
        <f t="shared" si="11"/>
        <v>9</v>
      </c>
      <c r="AH4" s="33" t="str">
        <f t="shared" si="21"/>
        <v>M</v>
      </c>
      <c r="AI4" s="34" t="str">
        <f t="shared" si="22"/>
        <v>Miles Hawes</v>
      </c>
      <c r="AJ4">
        <f t="shared" si="12"/>
        <v>8</v>
      </c>
      <c r="AK4">
        <f t="shared" si="13"/>
        <v>15</v>
      </c>
      <c r="AL4">
        <f t="shared" si="23"/>
        <v>12</v>
      </c>
      <c r="AM4" s="58">
        <v>12</v>
      </c>
    </row>
    <row r="5" spans="1:40" ht="12.75">
      <c r="A5" s="25" t="s">
        <v>27</v>
      </c>
      <c r="B5" s="37">
        <v>35330</v>
      </c>
      <c r="C5" s="36">
        <f ca="1" t="shared" si="14"/>
        <v>12</v>
      </c>
      <c r="D5" s="24" t="s">
        <v>19</v>
      </c>
      <c r="E5" s="30">
        <v>4.89</v>
      </c>
      <c r="F5" s="27">
        <f t="shared" si="0"/>
        <v>137</v>
      </c>
      <c r="G5" s="30">
        <v>11.37</v>
      </c>
      <c r="H5" s="27">
        <f t="shared" si="1"/>
        <v>104</v>
      </c>
      <c r="I5" s="30">
        <v>5.55</v>
      </c>
      <c r="J5" s="27">
        <f t="shared" si="2"/>
        <v>123</v>
      </c>
      <c r="K5" s="23">
        <v>75</v>
      </c>
      <c r="L5" s="27">
        <f t="shared" si="3"/>
        <v>110</v>
      </c>
      <c r="M5" s="23">
        <v>216</v>
      </c>
      <c r="N5" s="27">
        <f t="shared" si="4"/>
        <v>112</v>
      </c>
      <c r="O5" s="28">
        <f t="shared" si="15"/>
        <v>586</v>
      </c>
      <c r="P5" s="29"/>
      <c r="Q5" s="25" t="str">
        <f t="shared" si="16"/>
        <v>Lewis Church</v>
      </c>
      <c r="R5" s="23">
        <v>1840</v>
      </c>
      <c r="S5" s="27">
        <f t="shared" si="5"/>
        <v>131</v>
      </c>
      <c r="T5" s="23">
        <v>640</v>
      </c>
      <c r="U5" s="27">
        <f t="shared" si="6"/>
        <v>104</v>
      </c>
      <c r="V5" s="23">
        <v>47</v>
      </c>
      <c r="W5" s="27">
        <f t="shared" si="7"/>
        <v>124</v>
      </c>
      <c r="X5" s="23">
        <v>206</v>
      </c>
      <c r="Y5" s="27">
        <f t="shared" si="8"/>
        <v>111</v>
      </c>
      <c r="Z5" s="23">
        <v>680</v>
      </c>
      <c r="AA5" s="27">
        <f t="shared" si="9"/>
        <v>136</v>
      </c>
      <c r="AB5" s="28">
        <f t="shared" si="17"/>
        <v>606</v>
      </c>
      <c r="AC5" s="46" t="str">
        <f t="shared" si="18"/>
        <v>*</v>
      </c>
      <c r="AD5" s="46">
        <f t="shared" si="19"/>
        <v>10</v>
      </c>
      <c r="AE5" s="22">
        <f t="shared" si="10"/>
        <v>1192</v>
      </c>
      <c r="AF5" s="41">
        <f t="shared" si="20"/>
        <v>119.2</v>
      </c>
      <c r="AG5" s="42">
        <f t="shared" si="11"/>
        <v>3</v>
      </c>
      <c r="AH5" s="33" t="str">
        <f t="shared" si="21"/>
        <v>M</v>
      </c>
      <c r="AI5" s="34" t="str">
        <f t="shared" si="22"/>
        <v>Lewis Church</v>
      </c>
      <c r="AJ5">
        <f t="shared" si="12"/>
        <v>3</v>
      </c>
      <c r="AK5">
        <f t="shared" si="13"/>
        <v>3</v>
      </c>
      <c r="AL5">
        <f t="shared" si="23"/>
        <v>12</v>
      </c>
      <c r="AM5" s="58">
        <v>12</v>
      </c>
      <c r="AN5" t="s">
        <v>73</v>
      </c>
    </row>
    <row r="6" spans="1:39" ht="12.75">
      <c r="A6" s="25" t="s">
        <v>57</v>
      </c>
      <c r="B6" s="26">
        <v>34686</v>
      </c>
      <c r="C6" s="36">
        <f ca="1" t="shared" si="14"/>
        <v>14</v>
      </c>
      <c r="D6" s="24" t="s">
        <v>19</v>
      </c>
      <c r="E6" s="30">
        <v>4.89</v>
      </c>
      <c r="F6" s="27">
        <f t="shared" si="0"/>
        <v>137</v>
      </c>
      <c r="G6" s="30">
        <v>10.68</v>
      </c>
      <c r="H6" s="27">
        <f t="shared" si="1"/>
        <v>116</v>
      </c>
      <c r="I6" s="30">
        <v>6.11</v>
      </c>
      <c r="J6" s="27">
        <f t="shared" si="2"/>
        <v>112</v>
      </c>
      <c r="K6" s="23">
        <v>77</v>
      </c>
      <c r="L6" s="27">
        <f t="shared" si="3"/>
        <v>108</v>
      </c>
      <c r="M6" s="54">
        <v>245</v>
      </c>
      <c r="N6" s="27">
        <f t="shared" si="4"/>
        <v>98</v>
      </c>
      <c r="O6" s="28">
        <f t="shared" si="15"/>
        <v>571</v>
      </c>
      <c r="P6" s="29"/>
      <c r="Q6" s="25" t="str">
        <f t="shared" si="16"/>
        <v>Elliot Barham</v>
      </c>
      <c r="R6" s="23">
        <v>1700</v>
      </c>
      <c r="S6" s="27">
        <f t="shared" si="5"/>
        <v>124</v>
      </c>
      <c r="T6" s="23">
        <v>950</v>
      </c>
      <c r="U6" s="27">
        <f t="shared" si="6"/>
        <v>135</v>
      </c>
      <c r="V6" s="54">
        <v>48</v>
      </c>
      <c r="W6" s="27">
        <f t="shared" si="7"/>
        <v>126</v>
      </c>
      <c r="X6" s="23">
        <v>224</v>
      </c>
      <c r="Y6" s="27">
        <f t="shared" si="8"/>
        <v>120</v>
      </c>
      <c r="Z6" s="23">
        <v>585</v>
      </c>
      <c r="AA6" s="27">
        <f t="shared" si="9"/>
        <v>117</v>
      </c>
      <c r="AB6" s="28">
        <f t="shared" si="17"/>
        <v>622</v>
      </c>
      <c r="AC6" s="46" t="str">
        <f t="shared" si="18"/>
        <v>*</v>
      </c>
      <c r="AD6" s="46">
        <f t="shared" si="19"/>
        <v>10</v>
      </c>
      <c r="AE6" s="22">
        <f t="shared" si="10"/>
        <v>1193</v>
      </c>
      <c r="AF6" s="41">
        <f t="shared" si="20"/>
        <v>119.3</v>
      </c>
      <c r="AG6" s="42">
        <f t="shared" si="11"/>
        <v>2</v>
      </c>
      <c r="AH6" s="33" t="str">
        <f t="shared" si="21"/>
        <v>M</v>
      </c>
      <c r="AI6" s="34" t="str">
        <f t="shared" si="22"/>
        <v>Elliot Barham</v>
      </c>
      <c r="AJ6">
        <f t="shared" si="12"/>
        <v>2</v>
      </c>
      <c r="AK6">
        <f t="shared" si="13"/>
        <v>2</v>
      </c>
      <c r="AL6">
        <f t="shared" si="23"/>
        <v>14</v>
      </c>
      <c r="AM6" s="58">
        <v>14</v>
      </c>
    </row>
    <row r="7" spans="1:39" ht="12.75">
      <c r="A7" s="25" t="s">
        <v>29</v>
      </c>
      <c r="B7" s="26">
        <v>34583</v>
      </c>
      <c r="C7" s="36">
        <f ca="1" t="shared" si="14"/>
        <v>14</v>
      </c>
      <c r="D7" s="24" t="s">
        <v>19</v>
      </c>
      <c r="E7" s="30">
        <v>4.8</v>
      </c>
      <c r="F7" s="27">
        <f t="shared" si="0"/>
        <v>140</v>
      </c>
      <c r="G7" s="30">
        <v>11</v>
      </c>
      <c r="H7" s="27">
        <f t="shared" si="1"/>
        <v>110</v>
      </c>
      <c r="I7" s="30">
        <v>6.43</v>
      </c>
      <c r="J7" s="27">
        <f t="shared" si="2"/>
        <v>106</v>
      </c>
      <c r="K7" s="23">
        <v>75</v>
      </c>
      <c r="L7" s="27">
        <f t="shared" si="3"/>
        <v>110</v>
      </c>
      <c r="M7" s="23">
        <v>232</v>
      </c>
      <c r="N7" s="27">
        <f t="shared" si="4"/>
        <v>104</v>
      </c>
      <c r="O7" s="28">
        <f t="shared" si="15"/>
        <v>570</v>
      </c>
      <c r="P7" s="29"/>
      <c r="Q7" s="25" t="str">
        <f t="shared" si="16"/>
        <v>Munro Third</v>
      </c>
      <c r="R7" s="23">
        <v>2165</v>
      </c>
      <c r="S7" s="27">
        <f t="shared" si="5"/>
        <v>147</v>
      </c>
      <c r="T7" s="23">
        <v>975</v>
      </c>
      <c r="U7" s="27">
        <f t="shared" si="6"/>
        <v>137</v>
      </c>
      <c r="V7" s="23">
        <v>42</v>
      </c>
      <c r="W7" s="27">
        <f t="shared" si="7"/>
        <v>114</v>
      </c>
      <c r="X7" s="23">
        <v>178</v>
      </c>
      <c r="Y7" s="27">
        <f t="shared" si="8"/>
        <v>97</v>
      </c>
      <c r="Z7" s="23">
        <v>506</v>
      </c>
      <c r="AA7" s="27">
        <f t="shared" si="9"/>
        <v>101</v>
      </c>
      <c r="AB7" s="28">
        <f t="shared" si="17"/>
        <v>596</v>
      </c>
      <c r="AC7" s="46" t="str">
        <f t="shared" si="18"/>
        <v>*</v>
      </c>
      <c r="AD7" s="46">
        <f t="shared" si="19"/>
        <v>10</v>
      </c>
      <c r="AE7" s="22">
        <f t="shared" si="10"/>
        <v>1166</v>
      </c>
      <c r="AF7" s="41">
        <f t="shared" si="20"/>
        <v>116.6</v>
      </c>
      <c r="AG7" s="42">
        <f t="shared" si="11"/>
        <v>4</v>
      </c>
      <c r="AH7" s="33" t="str">
        <f t="shared" si="21"/>
        <v>M</v>
      </c>
      <c r="AI7" s="34" t="str">
        <f t="shared" si="22"/>
        <v>Munro Third</v>
      </c>
      <c r="AJ7">
        <f t="shared" si="12"/>
        <v>4</v>
      </c>
      <c r="AK7">
        <f t="shared" si="13"/>
        <v>4</v>
      </c>
      <c r="AL7">
        <f t="shared" si="23"/>
        <v>14</v>
      </c>
      <c r="AM7" s="58">
        <v>14</v>
      </c>
    </row>
    <row r="8" spans="1:39" ht="12.75">
      <c r="A8" s="25" t="s">
        <v>67</v>
      </c>
      <c r="B8" s="37">
        <v>35458</v>
      </c>
      <c r="C8" s="36">
        <f ca="1" t="shared" si="14"/>
        <v>12</v>
      </c>
      <c r="D8" s="24" t="s">
        <v>19</v>
      </c>
      <c r="E8" s="30">
        <v>5.29</v>
      </c>
      <c r="F8" s="27">
        <f t="shared" si="0"/>
        <v>124</v>
      </c>
      <c r="G8" s="30">
        <v>11.8</v>
      </c>
      <c r="H8" s="27">
        <f t="shared" si="1"/>
        <v>97</v>
      </c>
      <c r="I8" s="56"/>
      <c r="J8" s="27">
        <f t="shared" si="2"/>
        <v>0</v>
      </c>
      <c r="K8" s="57"/>
      <c r="L8" s="27">
        <f t="shared" si="3"/>
        <v>0</v>
      </c>
      <c r="M8" s="23">
        <v>235</v>
      </c>
      <c r="N8" s="27">
        <f t="shared" si="4"/>
        <v>103</v>
      </c>
      <c r="O8" s="28">
        <f t="shared" si="15"/>
        <v>324</v>
      </c>
      <c r="P8" s="29"/>
      <c r="Q8" s="25" t="str">
        <f t="shared" si="16"/>
        <v>Sam Annetts</v>
      </c>
      <c r="R8" s="23">
        <v>1110</v>
      </c>
      <c r="S8" s="27">
        <f t="shared" si="5"/>
        <v>94</v>
      </c>
      <c r="T8" s="57"/>
      <c r="U8" s="27">
        <f t="shared" si="6"/>
        <v>0</v>
      </c>
      <c r="V8" s="23">
        <v>45</v>
      </c>
      <c r="W8" s="27">
        <f t="shared" si="7"/>
        <v>120</v>
      </c>
      <c r="X8" s="23">
        <v>165</v>
      </c>
      <c r="Y8" s="27">
        <f t="shared" si="8"/>
        <v>90</v>
      </c>
      <c r="Z8" s="23">
        <v>495</v>
      </c>
      <c r="AA8" s="27">
        <f t="shared" si="9"/>
        <v>99</v>
      </c>
      <c r="AB8" s="28">
        <f t="shared" si="17"/>
        <v>403</v>
      </c>
      <c r="AC8" s="46">
        <f t="shared" si="18"/>
      </c>
      <c r="AD8" s="46">
        <f t="shared" si="19"/>
        <v>7</v>
      </c>
      <c r="AE8" s="22">
        <f t="shared" si="10"/>
        <v>727</v>
      </c>
      <c r="AF8" s="41">
        <f t="shared" si="20"/>
        <v>103.85714285714286</v>
      </c>
      <c r="AG8" s="42">
        <f t="shared" si="11"/>
        <v>8</v>
      </c>
      <c r="AH8" s="33" t="str">
        <f t="shared" si="21"/>
        <v>M</v>
      </c>
      <c r="AI8" s="34" t="str">
        <f t="shared" si="22"/>
        <v>Sam Annetts</v>
      </c>
      <c r="AJ8">
        <f t="shared" si="12"/>
        <v>11</v>
      </c>
      <c r="AK8">
        <f t="shared" si="13"/>
        <v>34</v>
      </c>
      <c r="AL8">
        <f t="shared" si="23"/>
        <v>12</v>
      </c>
      <c r="AM8" s="58">
        <v>11</v>
      </c>
    </row>
    <row r="9" spans="1:39" ht="12.75">
      <c r="A9" s="25" t="s">
        <v>31</v>
      </c>
      <c r="B9" s="26">
        <v>34897</v>
      </c>
      <c r="C9" s="36">
        <f ca="1" t="shared" si="14"/>
        <v>13</v>
      </c>
      <c r="D9" s="24" t="s">
        <v>19</v>
      </c>
      <c r="E9" s="30">
        <v>5.16</v>
      </c>
      <c r="F9" s="27">
        <f t="shared" si="0"/>
        <v>129</v>
      </c>
      <c r="G9" s="30">
        <v>11.75</v>
      </c>
      <c r="H9" s="27">
        <f t="shared" si="1"/>
        <v>98</v>
      </c>
      <c r="I9" s="30">
        <v>6.4</v>
      </c>
      <c r="J9" s="27">
        <f t="shared" si="2"/>
        <v>106</v>
      </c>
      <c r="K9" s="54">
        <v>78</v>
      </c>
      <c r="L9" s="27">
        <f t="shared" si="3"/>
        <v>107</v>
      </c>
      <c r="M9" s="23">
        <v>220</v>
      </c>
      <c r="N9" s="27">
        <f t="shared" si="4"/>
        <v>110</v>
      </c>
      <c r="O9" s="28">
        <f t="shared" si="15"/>
        <v>550</v>
      </c>
      <c r="P9" s="29"/>
      <c r="Q9" s="25" t="str">
        <f t="shared" si="16"/>
        <v>Jacob Piercy</v>
      </c>
      <c r="R9" s="23">
        <v>1610</v>
      </c>
      <c r="S9" s="27">
        <f t="shared" si="5"/>
        <v>119</v>
      </c>
      <c r="T9" s="23">
        <v>600</v>
      </c>
      <c r="U9" s="27">
        <f t="shared" si="6"/>
        <v>100</v>
      </c>
      <c r="V9" s="23">
        <v>50</v>
      </c>
      <c r="W9" s="27">
        <f t="shared" si="7"/>
        <v>130</v>
      </c>
      <c r="X9" s="23">
        <v>180</v>
      </c>
      <c r="Y9" s="27">
        <f t="shared" si="8"/>
        <v>98</v>
      </c>
      <c r="Z9" s="23">
        <v>490</v>
      </c>
      <c r="AA9" s="27">
        <f t="shared" si="9"/>
        <v>98</v>
      </c>
      <c r="AB9" s="28">
        <f t="shared" si="17"/>
        <v>545</v>
      </c>
      <c r="AC9" s="46" t="str">
        <f t="shared" si="18"/>
        <v>*</v>
      </c>
      <c r="AD9" s="46">
        <f t="shared" si="19"/>
        <v>10</v>
      </c>
      <c r="AE9" s="22">
        <f t="shared" si="10"/>
        <v>1095</v>
      </c>
      <c r="AF9" s="41">
        <f t="shared" si="20"/>
        <v>109.5</v>
      </c>
      <c r="AG9" s="42">
        <f t="shared" si="11"/>
        <v>7</v>
      </c>
      <c r="AH9" s="33" t="str">
        <f t="shared" si="21"/>
        <v>M</v>
      </c>
      <c r="AI9" s="34" t="str">
        <f t="shared" si="22"/>
        <v>Jacob Piercy</v>
      </c>
      <c r="AJ9">
        <f t="shared" si="12"/>
        <v>7</v>
      </c>
      <c r="AK9">
        <f t="shared" si="13"/>
        <v>8</v>
      </c>
      <c r="AL9">
        <f t="shared" si="23"/>
        <v>13</v>
      </c>
      <c r="AM9" s="58">
        <v>13</v>
      </c>
    </row>
    <row r="10" spans="1:39" ht="12.75">
      <c r="A10" s="25" t="s">
        <v>32</v>
      </c>
      <c r="B10" s="37">
        <v>34875</v>
      </c>
      <c r="C10" s="36">
        <f ca="1" t="shared" si="14"/>
        <v>13</v>
      </c>
      <c r="D10" s="24" t="s">
        <v>19</v>
      </c>
      <c r="E10" s="30">
        <v>5.11</v>
      </c>
      <c r="F10" s="27">
        <f t="shared" si="0"/>
        <v>130</v>
      </c>
      <c r="G10" s="30">
        <v>12.13</v>
      </c>
      <c r="H10" s="27">
        <f t="shared" si="1"/>
        <v>92</v>
      </c>
      <c r="I10" s="30">
        <v>6.08</v>
      </c>
      <c r="J10" s="27">
        <f t="shared" si="2"/>
        <v>113</v>
      </c>
      <c r="K10" s="23">
        <v>78</v>
      </c>
      <c r="L10" s="27">
        <f t="shared" si="3"/>
        <v>107</v>
      </c>
      <c r="M10" s="54">
        <v>225</v>
      </c>
      <c r="N10" s="27">
        <f t="shared" si="4"/>
        <v>108</v>
      </c>
      <c r="O10" s="28">
        <f>F10+H10+J10+L10+N10</f>
        <v>550</v>
      </c>
      <c r="P10" s="29"/>
      <c r="Q10" s="25" t="str">
        <f>A10</f>
        <v>George H-Smith</v>
      </c>
      <c r="R10" s="23">
        <v>1840</v>
      </c>
      <c r="S10" s="27">
        <f t="shared" si="5"/>
        <v>131</v>
      </c>
      <c r="T10" s="23">
        <v>760</v>
      </c>
      <c r="U10" s="27">
        <f t="shared" si="6"/>
        <v>116</v>
      </c>
      <c r="V10" s="54">
        <v>40</v>
      </c>
      <c r="W10" s="27">
        <f t="shared" si="7"/>
        <v>110</v>
      </c>
      <c r="X10" s="23">
        <v>180</v>
      </c>
      <c r="Y10" s="27">
        <f t="shared" si="8"/>
        <v>98</v>
      </c>
      <c r="Z10" s="54">
        <v>590</v>
      </c>
      <c r="AA10" s="27">
        <f t="shared" si="9"/>
        <v>118</v>
      </c>
      <c r="AB10" s="28">
        <f>S10+U10+W10+Y10+AA10</f>
        <v>573</v>
      </c>
      <c r="AC10" s="46" t="str">
        <f t="shared" si="18"/>
        <v>*</v>
      </c>
      <c r="AD10" s="46">
        <f t="shared" si="19"/>
        <v>10</v>
      </c>
      <c r="AE10" s="22">
        <f t="shared" si="10"/>
        <v>1123</v>
      </c>
      <c r="AF10" s="41">
        <f t="shared" si="20"/>
        <v>112.3</v>
      </c>
      <c r="AG10" s="42">
        <f t="shared" si="11"/>
        <v>6</v>
      </c>
      <c r="AH10" s="33" t="str">
        <f>D10</f>
        <v>M</v>
      </c>
      <c r="AI10" s="34" t="str">
        <f t="shared" si="22"/>
        <v>George H-Smith</v>
      </c>
      <c r="AJ10">
        <f t="shared" si="12"/>
        <v>6</v>
      </c>
      <c r="AK10">
        <f t="shared" si="13"/>
        <v>6</v>
      </c>
      <c r="AL10">
        <f t="shared" si="23"/>
        <v>13</v>
      </c>
      <c r="AM10" s="58">
        <v>13</v>
      </c>
    </row>
    <row r="11" spans="1:39" ht="12.75">
      <c r="A11" s="25" t="s">
        <v>33</v>
      </c>
      <c r="B11" s="37"/>
      <c r="C11" s="36">
        <f ca="1" t="shared" si="14"/>
      </c>
      <c r="D11" s="24" t="s">
        <v>19</v>
      </c>
      <c r="E11" s="30">
        <v>5.8</v>
      </c>
      <c r="F11" s="27">
        <f>IF(E11,VLOOKUP(E11,Sprint1,6),0)</f>
        <v>107</v>
      </c>
      <c r="G11" s="30">
        <v>12.76</v>
      </c>
      <c r="H11" s="27">
        <f>IF(G11,VLOOKUP(G11,Sprint2,5),0)</f>
        <v>81</v>
      </c>
      <c r="I11" s="23">
        <v>6.58</v>
      </c>
      <c r="J11" s="27">
        <f>IF(I11,VLOOKUP(I11,Hurdles,4),0)</f>
        <v>103</v>
      </c>
      <c r="K11" s="23">
        <v>80</v>
      </c>
      <c r="L11" s="27">
        <f>IF(K11,VLOOKUP(K11,_4_Laps,3),0)</f>
        <v>105</v>
      </c>
      <c r="M11" s="23">
        <v>212</v>
      </c>
      <c r="N11" s="27">
        <f>IF(M11,VLOOKUP(M11,_10_Laps,2),0)</f>
        <v>114</v>
      </c>
      <c r="O11" s="28">
        <f>F11+H11+J11+L11+N11</f>
        <v>510</v>
      </c>
      <c r="P11" s="29"/>
      <c r="Q11" s="25" t="str">
        <f>A11</f>
        <v>Alistair Bishop</v>
      </c>
      <c r="R11" s="23">
        <v>1380</v>
      </c>
      <c r="S11" s="27">
        <f>IF(R11,VLOOKUP(R11,Javelin,6),0)</f>
        <v>108</v>
      </c>
      <c r="T11" s="23">
        <v>540</v>
      </c>
      <c r="U11" s="27">
        <f>IF(T11,VLOOKUP(T11,Shot,5),0)</f>
        <v>94</v>
      </c>
      <c r="V11" s="23">
        <v>34</v>
      </c>
      <c r="W11" s="27">
        <f>IF(V11,VLOOKUP(V11,High,4),0)</f>
        <v>98</v>
      </c>
      <c r="X11" s="23">
        <v>166</v>
      </c>
      <c r="Y11" s="27">
        <f>IF(X11,VLOOKUP(X11,Long,3),0)</f>
        <v>91</v>
      </c>
      <c r="Z11" s="23">
        <v>420</v>
      </c>
      <c r="AA11" s="27">
        <f>IF(Z11,VLOOKUP(Z11,Triple,2),0)</f>
        <v>84</v>
      </c>
      <c r="AB11" s="28">
        <f>S11+U11+W11+Y11+AA11</f>
        <v>475</v>
      </c>
      <c r="AC11" s="46" t="str">
        <f t="shared" si="18"/>
        <v>*</v>
      </c>
      <c r="AD11" s="46">
        <f t="shared" si="19"/>
        <v>10</v>
      </c>
      <c r="AE11" s="22">
        <f>O11+AB11</f>
        <v>985</v>
      </c>
      <c r="AF11" s="41">
        <f t="shared" si="20"/>
        <v>98.5</v>
      </c>
      <c r="AG11" s="42">
        <f t="shared" si="11"/>
        <v>10</v>
      </c>
      <c r="AH11" s="33" t="str">
        <f>D11</f>
        <v>M</v>
      </c>
      <c r="AI11" s="38" t="str">
        <f>A11</f>
        <v>Alistair Bishop</v>
      </c>
      <c r="AJ11">
        <f t="shared" si="12"/>
        <v>9</v>
      </c>
      <c r="AK11">
        <f t="shared" si="13"/>
        <v>17</v>
      </c>
      <c r="AL11">
        <f t="shared" si="23"/>
      </c>
      <c r="AM11" s="58" t="s">
        <v>70</v>
      </c>
    </row>
    <row r="12" spans="1:39" ht="12.75">
      <c r="A12" s="25" t="s">
        <v>34</v>
      </c>
      <c r="B12" s="26">
        <v>35161</v>
      </c>
      <c r="C12" s="36">
        <f ca="1" t="shared" si="14"/>
        <v>12</v>
      </c>
      <c r="D12" s="24" t="s">
        <v>19</v>
      </c>
      <c r="E12" s="23">
        <v>5.77</v>
      </c>
      <c r="F12" s="27">
        <f>IF(E12,VLOOKUP(E12,Sprint1,6),0)</f>
        <v>108</v>
      </c>
      <c r="G12" s="30">
        <v>12.44</v>
      </c>
      <c r="H12" s="27">
        <f>IF(G12,VLOOKUP(G12,Sprint2,5),0)</f>
        <v>86</v>
      </c>
      <c r="I12" s="23">
        <v>7.27</v>
      </c>
      <c r="J12" s="27">
        <f>IF(I12,VLOOKUP(I12,Hurdles,4),0)</f>
        <v>89</v>
      </c>
      <c r="K12" s="23">
        <v>89</v>
      </c>
      <c r="L12" s="27">
        <f>IF(K12,VLOOKUP(K12,_4_Laps,3),0)</f>
        <v>96</v>
      </c>
      <c r="M12" s="23">
        <v>284</v>
      </c>
      <c r="N12" s="27">
        <f>IF(M12,VLOOKUP(M12,_10_Laps,2),0)</f>
        <v>78</v>
      </c>
      <c r="O12" s="28">
        <f>F12+H12+J12+L12+N12</f>
        <v>457</v>
      </c>
      <c r="P12" s="29"/>
      <c r="Q12" s="25" t="str">
        <f>A12</f>
        <v>Andy Hagley</v>
      </c>
      <c r="R12" s="23">
        <v>1390</v>
      </c>
      <c r="S12" s="27">
        <f>IF(R12,VLOOKUP(R12,Javelin,6),0)</f>
        <v>108</v>
      </c>
      <c r="T12" s="23">
        <v>550</v>
      </c>
      <c r="U12" s="27">
        <f>IF(T12,VLOOKUP(T12,Shot,5),0)</f>
        <v>95</v>
      </c>
      <c r="V12" s="23">
        <v>33</v>
      </c>
      <c r="W12" s="27">
        <f>IF(V12,VLOOKUP(V12,High,4),0)</f>
        <v>96</v>
      </c>
      <c r="X12" s="23">
        <v>165</v>
      </c>
      <c r="Y12" s="27">
        <f>IF(X12,VLOOKUP(X12,Long,3),0)</f>
        <v>90</v>
      </c>
      <c r="Z12" s="23">
        <v>440</v>
      </c>
      <c r="AA12" s="27">
        <f>IF(Z12,VLOOKUP(Z12,Triple,2),0)</f>
        <v>88</v>
      </c>
      <c r="AB12" s="28">
        <f>S12+U12+W12+Y12+AA12</f>
        <v>477</v>
      </c>
      <c r="AC12" s="46" t="str">
        <f t="shared" si="18"/>
        <v>*</v>
      </c>
      <c r="AD12" s="46">
        <f t="shared" si="19"/>
        <v>10</v>
      </c>
      <c r="AE12" s="22">
        <f>O12+AB12</f>
        <v>934</v>
      </c>
      <c r="AF12" s="41">
        <f t="shared" si="20"/>
        <v>93.4</v>
      </c>
      <c r="AG12" s="43">
        <f t="shared" si="11"/>
        <v>11</v>
      </c>
      <c r="AH12" s="33" t="str">
        <f>D12</f>
        <v>M</v>
      </c>
      <c r="AI12" s="38" t="str">
        <f>A12</f>
        <v>Andy Hagley</v>
      </c>
      <c r="AJ12">
        <f t="shared" si="12"/>
        <v>10</v>
      </c>
      <c r="AK12">
        <f t="shared" si="13"/>
        <v>22</v>
      </c>
      <c r="AL12">
        <f t="shared" si="23"/>
        <v>12</v>
      </c>
      <c r="AM12" s="58">
        <v>12</v>
      </c>
    </row>
    <row r="13" spans="1:40" ht="12.75">
      <c r="A13" s="25" t="s">
        <v>35</v>
      </c>
      <c r="B13" s="26">
        <v>35167</v>
      </c>
      <c r="C13" s="36">
        <f ca="1" t="shared" si="14"/>
        <v>12</v>
      </c>
      <c r="D13" s="25" t="s">
        <v>20</v>
      </c>
      <c r="E13" s="30">
        <v>5.83</v>
      </c>
      <c r="F13" s="27">
        <f>IF(E13,VLOOKUP(E13,Sprint1,6),0)</f>
        <v>106</v>
      </c>
      <c r="G13" s="30">
        <v>13.13</v>
      </c>
      <c r="H13" s="27">
        <f>IF(G13,VLOOKUP(G13,Sprint2,5),0)</f>
        <v>75</v>
      </c>
      <c r="I13" s="23">
        <v>6.12</v>
      </c>
      <c r="J13" s="27">
        <f>IF(I13,VLOOKUP(I13,Hurdles,4),0)</f>
        <v>112</v>
      </c>
      <c r="K13" s="23">
        <v>80</v>
      </c>
      <c r="L13" s="27">
        <f>IF(K13,VLOOKUP(K13,_4_Laps,3),0)</f>
        <v>105</v>
      </c>
      <c r="M13" s="23">
        <v>278</v>
      </c>
      <c r="N13" s="27">
        <f>IF(M13,VLOOKUP(M13,_10_Laps,2),0)</f>
        <v>81</v>
      </c>
      <c r="O13" s="28">
        <f>F13+H13+J13+L13+N13</f>
        <v>479</v>
      </c>
      <c r="P13" s="29"/>
      <c r="Q13" s="25" t="str">
        <f>A13</f>
        <v>Georgia R-Smith</v>
      </c>
      <c r="R13" s="23">
        <v>1710</v>
      </c>
      <c r="S13" s="27">
        <f>IF(R13,VLOOKUP(R13,Javelin,6),0)</f>
        <v>124</v>
      </c>
      <c r="T13" s="23">
        <v>610</v>
      </c>
      <c r="U13" s="27">
        <f>IF(T13,VLOOKUP(T13,Shot,5),0)</f>
        <v>101</v>
      </c>
      <c r="V13" s="23">
        <v>38</v>
      </c>
      <c r="W13" s="27">
        <f>IF(V13,VLOOKUP(V13,High,4),0)</f>
        <v>106</v>
      </c>
      <c r="X13" s="23">
        <v>178</v>
      </c>
      <c r="Y13" s="27">
        <f>IF(X13,VLOOKUP(X13,Long,3),0)</f>
        <v>97</v>
      </c>
      <c r="Z13" s="23">
        <v>475</v>
      </c>
      <c r="AA13" s="27">
        <f>IF(Z13,VLOOKUP(Z13,Triple,2),0)</f>
        <v>95</v>
      </c>
      <c r="AB13" s="28">
        <f>S13+U13+W13+Y13+AA13</f>
        <v>523</v>
      </c>
      <c r="AC13" s="46" t="str">
        <f t="shared" si="18"/>
        <v>*</v>
      </c>
      <c r="AD13" s="46">
        <f t="shared" si="19"/>
        <v>10</v>
      </c>
      <c r="AE13" s="50">
        <f>O13+AB13</f>
        <v>1002</v>
      </c>
      <c r="AF13" s="51">
        <f t="shared" si="20"/>
        <v>100.2</v>
      </c>
      <c r="AG13" s="42">
        <f>RANK(AF13,$AF$13:$AF$38)</f>
        <v>8</v>
      </c>
      <c r="AH13" s="33" t="str">
        <f>D13</f>
        <v>F</v>
      </c>
      <c r="AI13" s="38" t="str">
        <f>A13</f>
        <v>Georgia R-Smith</v>
      </c>
      <c r="AJ13">
        <f>RANK(AE13,$AE$13:$AE$38)</f>
        <v>7</v>
      </c>
      <c r="AK13">
        <f t="shared" si="13"/>
        <v>14</v>
      </c>
      <c r="AL13">
        <f t="shared" si="23"/>
        <v>12</v>
      </c>
      <c r="AM13" s="58">
        <v>12</v>
      </c>
      <c r="AN13" t="s">
        <v>76</v>
      </c>
    </row>
    <row r="14" spans="1:40" ht="12.75">
      <c r="A14" s="25" t="s">
        <v>36</v>
      </c>
      <c r="B14" s="26">
        <v>35641</v>
      </c>
      <c r="C14" s="36">
        <f ca="1" t="shared" si="14"/>
        <v>11</v>
      </c>
      <c r="D14" s="25" t="s">
        <v>20</v>
      </c>
      <c r="E14" s="30">
        <v>5.54</v>
      </c>
      <c r="F14" s="27">
        <f t="shared" si="0"/>
        <v>116</v>
      </c>
      <c r="G14" s="30">
        <v>12.76</v>
      </c>
      <c r="H14" s="27">
        <f t="shared" si="1"/>
        <v>81</v>
      </c>
      <c r="I14" s="30">
        <v>7.12</v>
      </c>
      <c r="J14" s="27">
        <f t="shared" si="2"/>
        <v>92</v>
      </c>
      <c r="K14" s="23">
        <v>81</v>
      </c>
      <c r="L14" s="27">
        <f t="shared" si="3"/>
        <v>104</v>
      </c>
      <c r="M14" s="54">
        <v>247</v>
      </c>
      <c r="N14" s="27">
        <f t="shared" si="4"/>
        <v>97</v>
      </c>
      <c r="O14" s="28">
        <f t="shared" si="15"/>
        <v>490</v>
      </c>
      <c r="P14" s="29"/>
      <c r="Q14" s="25" t="str">
        <f t="shared" si="16"/>
        <v>Francesca Adams</v>
      </c>
      <c r="R14" s="23">
        <v>1730</v>
      </c>
      <c r="S14" s="27">
        <f t="shared" si="5"/>
        <v>125</v>
      </c>
      <c r="T14" s="23">
        <v>580</v>
      </c>
      <c r="U14" s="27">
        <f t="shared" si="6"/>
        <v>98</v>
      </c>
      <c r="V14" s="54">
        <v>38</v>
      </c>
      <c r="W14" s="27">
        <f t="shared" si="7"/>
        <v>106</v>
      </c>
      <c r="X14" s="23">
        <v>182</v>
      </c>
      <c r="Y14" s="27">
        <f t="shared" si="8"/>
        <v>99</v>
      </c>
      <c r="Z14" s="23">
        <v>465</v>
      </c>
      <c r="AA14" s="27">
        <f t="shared" si="9"/>
        <v>93</v>
      </c>
      <c r="AB14" s="28">
        <f t="shared" si="17"/>
        <v>521</v>
      </c>
      <c r="AC14" s="46" t="str">
        <f t="shared" si="18"/>
        <v>*</v>
      </c>
      <c r="AD14" s="46">
        <f t="shared" si="19"/>
        <v>10</v>
      </c>
      <c r="AE14" s="22">
        <f t="shared" si="10"/>
        <v>1011</v>
      </c>
      <c r="AF14" s="41">
        <f t="shared" si="20"/>
        <v>101.1</v>
      </c>
      <c r="AG14" s="42">
        <f aca="true" t="shared" si="24" ref="AG14:AG38">RANK(AF14,$AF$13:$AF$38)</f>
        <v>6</v>
      </c>
      <c r="AH14" s="33" t="str">
        <f t="shared" si="21"/>
        <v>F</v>
      </c>
      <c r="AI14" s="34" t="str">
        <f t="shared" si="22"/>
        <v>Francesca Adams</v>
      </c>
      <c r="AJ14">
        <f aca="true" t="shared" si="25" ref="AJ14:AJ38">RANK(AE14,$AE$13:$AE$38)</f>
        <v>5</v>
      </c>
      <c r="AK14">
        <f t="shared" si="13"/>
        <v>12</v>
      </c>
      <c r="AL14">
        <f t="shared" si="23"/>
        <v>11</v>
      </c>
      <c r="AM14" s="58">
        <v>11</v>
      </c>
      <c r="AN14" t="s">
        <v>78</v>
      </c>
    </row>
    <row r="15" spans="1:39" ht="12.75">
      <c r="A15" s="25" t="s">
        <v>37</v>
      </c>
      <c r="B15" s="26">
        <v>34429</v>
      </c>
      <c r="C15" s="36">
        <f ca="1" t="shared" si="14"/>
        <v>14</v>
      </c>
      <c r="D15" s="25" t="s">
        <v>20</v>
      </c>
      <c r="E15" s="55">
        <v>5.32</v>
      </c>
      <c r="F15" s="27">
        <f t="shared" si="0"/>
        <v>123</v>
      </c>
      <c r="G15" s="30">
        <v>11.32</v>
      </c>
      <c r="H15" s="27">
        <f t="shared" si="1"/>
        <v>105</v>
      </c>
      <c r="I15" s="30">
        <v>6.49</v>
      </c>
      <c r="J15" s="27">
        <f t="shared" si="2"/>
        <v>105</v>
      </c>
      <c r="K15" s="54">
        <v>72</v>
      </c>
      <c r="L15" s="27">
        <f t="shared" si="3"/>
        <v>113</v>
      </c>
      <c r="M15" s="54">
        <v>210</v>
      </c>
      <c r="N15" s="27">
        <f t="shared" si="4"/>
        <v>115</v>
      </c>
      <c r="O15" s="28">
        <f t="shared" si="15"/>
        <v>561</v>
      </c>
      <c r="P15" s="29"/>
      <c r="Q15" s="25" t="str">
        <f t="shared" si="16"/>
        <v>Megan Hawes</v>
      </c>
      <c r="R15" s="23">
        <v>800</v>
      </c>
      <c r="S15" s="27">
        <f t="shared" si="5"/>
        <v>79</v>
      </c>
      <c r="T15" s="23">
        <v>520</v>
      </c>
      <c r="U15" s="27">
        <f t="shared" si="6"/>
        <v>92</v>
      </c>
      <c r="V15" s="54">
        <v>51</v>
      </c>
      <c r="W15" s="27">
        <f t="shared" si="7"/>
        <v>132</v>
      </c>
      <c r="X15" s="23">
        <v>198</v>
      </c>
      <c r="Y15" s="27">
        <f t="shared" si="8"/>
        <v>107</v>
      </c>
      <c r="Z15" s="23">
        <v>540</v>
      </c>
      <c r="AA15" s="27">
        <f t="shared" si="9"/>
        <v>108</v>
      </c>
      <c r="AB15" s="28">
        <f t="shared" si="17"/>
        <v>518</v>
      </c>
      <c r="AC15" s="46" t="str">
        <f t="shared" si="18"/>
        <v>*</v>
      </c>
      <c r="AD15" s="46">
        <f t="shared" si="19"/>
        <v>10</v>
      </c>
      <c r="AE15" s="22">
        <f t="shared" si="10"/>
        <v>1079</v>
      </c>
      <c r="AF15" s="41">
        <f t="shared" si="20"/>
        <v>107.9</v>
      </c>
      <c r="AG15" s="42">
        <f t="shared" si="24"/>
        <v>4</v>
      </c>
      <c r="AH15" s="33" t="str">
        <f t="shared" si="21"/>
        <v>F</v>
      </c>
      <c r="AI15" s="34" t="str">
        <f t="shared" si="22"/>
        <v>Megan Hawes</v>
      </c>
      <c r="AJ15">
        <f t="shared" si="25"/>
        <v>3</v>
      </c>
      <c r="AK15">
        <f t="shared" si="13"/>
        <v>10</v>
      </c>
      <c r="AL15">
        <f t="shared" si="23"/>
        <v>14</v>
      </c>
      <c r="AM15" s="58">
        <v>14</v>
      </c>
    </row>
    <row r="16" spans="1:39" ht="12.75">
      <c r="A16" s="25" t="s">
        <v>38</v>
      </c>
      <c r="B16" s="26">
        <v>34543</v>
      </c>
      <c r="C16" s="36">
        <f ca="1" t="shared" si="14"/>
        <v>14</v>
      </c>
      <c r="D16" s="25" t="s">
        <v>20</v>
      </c>
      <c r="E16" s="30">
        <v>5.7</v>
      </c>
      <c r="F16" s="27">
        <f t="shared" si="0"/>
        <v>111</v>
      </c>
      <c r="G16" s="30">
        <v>12.75</v>
      </c>
      <c r="H16" s="27">
        <f t="shared" si="1"/>
        <v>81</v>
      </c>
      <c r="I16" s="30">
        <v>7.45</v>
      </c>
      <c r="J16" s="27">
        <f t="shared" si="2"/>
        <v>85</v>
      </c>
      <c r="K16" s="54">
        <v>83</v>
      </c>
      <c r="L16" s="27">
        <f t="shared" si="3"/>
        <v>102</v>
      </c>
      <c r="M16" s="23">
        <v>246</v>
      </c>
      <c r="N16" s="27">
        <f t="shared" si="4"/>
        <v>97</v>
      </c>
      <c r="O16" s="28">
        <f t="shared" si="15"/>
        <v>476</v>
      </c>
      <c r="P16" s="29"/>
      <c r="Q16" s="25" t="str">
        <f t="shared" si="16"/>
        <v>Emily West</v>
      </c>
      <c r="R16" s="23">
        <v>1080</v>
      </c>
      <c r="S16" s="27">
        <f t="shared" si="5"/>
        <v>93</v>
      </c>
      <c r="T16" s="23">
        <v>410</v>
      </c>
      <c r="U16" s="27">
        <f t="shared" si="6"/>
        <v>81</v>
      </c>
      <c r="V16" s="54">
        <v>29</v>
      </c>
      <c r="W16" s="27">
        <f t="shared" si="7"/>
        <v>88</v>
      </c>
      <c r="X16" s="23">
        <v>170</v>
      </c>
      <c r="Y16" s="27">
        <f t="shared" si="8"/>
        <v>93</v>
      </c>
      <c r="Z16" s="23">
        <v>460</v>
      </c>
      <c r="AA16" s="27">
        <f t="shared" si="9"/>
        <v>92</v>
      </c>
      <c r="AB16" s="28">
        <f t="shared" si="17"/>
        <v>447</v>
      </c>
      <c r="AC16" s="46" t="str">
        <f t="shared" si="18"/>
        <v>*</v>
      </c>
      <c r="AD16" s="46">
        <f t="shared" si="19"/>
        <v>10</v>
      </c>
      <c r="AE16" s="22">
        <f t="shared" si="10"/>
        <v>923</v>
      </c>
      <c r="AF16" s="41">
        <f t="shared" si="20"/>
        <v>92.3</v>
      </c>
      <c r="AG16" s="42">
        <f t="shared" si="24"/>
        <v>16</v>
      </c>
      <c r="AH16" s="33" t="str">
        <f t="shared" si="21"/>
        <v>F</v>
      </c>
      <c r="AI16" s="34" t="str">
        <f t="shared" si="22"/>
        <v>Emily West</v>
      </c>
      <c r="AJ16">
        <f t="shared" si="25"/>
        <v>14</v>
      </c>
      <c r="AK16">
        <f t="shared" si="13"/>
        <v>24</v>
      </c>
      <c r="AL16">
        <f t="shared" si="23"/>
        <v>14</v>
      </c>
      <c r="AM16" s="58">
        <v>14</v>
      </c>
    </row>
    <row r="17" spans="1:39" ht="12.75">
      <c r="A17" s="25" t="s">
        <v>39</v>
      </c>
      <c r="B17" s="26">
        <v>35593</v>
      </c>
      <c r="C17" s="36">
        <f ca="1" t="shared" si="14"/>
        <v>11</v>
      </c>
      <c r="D17" s="25" t="s">
        <v>20</v>
      </c>
      <c r="E17" s="30">
        <v>5.82</v>
      </c>
      <c r="F17" s="27">
        <f t="shared" si="0"/>
        <v>107</v>
      </c>
      <c r="G17" s="30">
        <v>12.89</v>
      </c>
      <c r="H17" s="27">
        <f t="shared" si="1"/>
        <v>79</v>
      </c>
      <c r="I17" s="30">
        <v>7.21</v>
      </c>
      <c r="J17" s="27">
        <f t="shared" si="2"/>
        <v>90</v>
      </c>
      <c r="K17" s="23">
        <v>104</v>
      </c>
      <c r="L17" s="27">
        <f t="shared" si="3"/>
        <v>81</v>
      </c>
      <c r="M17" s="54">
        <v>294</v>
      </c>
      <c r="N17" s="27">
        <f t="shared" si="4"/>
        <v>73</v>
      </c>
      <c r="O17" s="28">
        <f t="shared" si="15"/>
        <v>430</v>
      </c>
      <c r="P17" s="29"/>
      <c r="Q17" s="25" t="str">
        <f t="shared" si="16"/>
        <v>Chloe Bailey</v>
      </c>
      <c r="R17" s="23">
        <v>1150</v>
      </c>
      <c r="S17" s="27">
        <f t="shared" si="5"/>
        <v>96</v>
      </c>
      <c r="T17" s="54">
        <v>500</v>
      </c>
      <c r="U17" s="27">
        <f t="shared" si="6"/>
        <v>90</v>
      </c>
      <c r="V17" s="54">
        <v>35</v>
      </c>
      <c r="W17" s="27">
        <f t="shared" si="7"/>
        <v>100</v>
      </c>
      <c r="X17" s="23">
        <v>131</v>
      </c>
      <c r="Y17" s="27">
        <f t="shared" si="8"/>
        <v>73</v>
      </c>
      <c r="Z17" s="23">
        <v>385</v>
      </c>
      <c r="AA17" s="27">
        <f t="shared" si="9"/>
        <v>77</v>
      </c>
      <c r="AB17" s="28">
        <f t="shared" si="17"/>
        <v>436</v>
      </c>
      <c r="AC17" s="46" t="str">
        <f t="shared" si="18"/>
        <v>*</v>
      </c>
      <c r="AD17" s="46">
        <f t="shared" si="19"/>
        <v>10</v>
      </c>
      <c r="AE17" s="22">
        <f t="shared" si="10"/>
        <v>866</v>
      </c>
      <c r="AF17" s="41">
        <f t="shared" si="20"/>
        <v>86.6</v>
      </c>
      <c r="AG17" s="42">
        <f t="shared" si="24"/>
        <v>18</v>
      </c>
      <c r="AH17" s="33" t="str">
        <f t="shared" si="21"/>
        <v>F</v>
      </c>
      <c r="AI17" s="34" t="str">
        <f t="shared" si="22"/>
        <v>Chloe Bailey</v>
      </c>
      <c r="AJ17">
        <f t="shared" si="25"/>
        <v>15</v>
      </c>
      <c r="AK17">
        <f t="shared" si="13"/>
        <v>25</v>
      </c>
      <c r="AL17">
        <f t="shared" si="23"/>
        <v>11</v>
      </c>
      <c r="AM17" s="58">
        <v>11</v>
      </c>
    </row>
    <row r="18" spans="1:40" ht="12.75">
      <c r="A18" s="25" t="s">
        <v>40</v>
      </c>
      <c r="B18" s="37">
        <v>34286</v>
      </c>
      <c r="C18" s="36">
        <f ca="1" t="shared" si="14"/>
        <v>15</v>
      </c>
      <c r="D18" s="25" t="s">
        <v>20</v>
      </c>
      <c r="E18" s="30">
        <v>5.48</v>
      </c>
      <c r="F18" s="27">
        <f t="shared" si="0"/>
        <v>118</v>
      </c>
      <c r="G18" s="30">
        <v>11.44</v>
      </c>
      <c r="H18" s="27">
        <f t="shared" si="1"/>
        <v>103</v>
      </c>
      <c r="I18" s="30">
        <v>5.96</v>
      </c>
      <c r="J18" s="27">
        <f t="shared" si="2"/>
        <v>115</v>
      </c>
      <c r="K18" s="23">
        <v>78</v>
      </c>
      <c r="L18" s="27">
        <f t="shared" si="3"/>
        <v>107</v>
      </c>
      <c r="M18" s="23">
        <v>229</v>
      </c>
      <c r="N18" s="27">
        <f t="shared" si="4"/>
        <v>106</v>
      </c>
      <c r="O18" s="28">
        <f t="shared" si="15"/>
        <v>549</v>
      </c>
      <c r="P18" s="29"/>
      <c r="Q18" s="25" t="str">
        <f t="shared" si="16"/>
        <v>Olivia Neilson</v>
      </c>
      <c r="R18" s="23">
        <v>1160</v>
      </c>
      <c r="S18" s="27">
        <f t="shared" si="5"/>
        <v>97</v>
      </c>
      <c r="T18" s="23">
        <v>725</v>
      </c>
      <c r="U18" s="27">
        <f t="shared" si="6"/>
        <v>112</v>
      </c>
      <c r="V18" s="54">
        <v>44</v>
      </c>
      <c r="W18" s="27">
        <f t="shared" si="7"/>
        <v>118</v>
      </c>
      <c r="X18" s="23">
        <v>192</v>
      </c>
      <c r="Y18" s="27">
        <f t="shared" si="8"/>
        <v>104</v>
      </c>
      <c r="Z18" s="23">
        <v>555</v>
      </c>
      <c r="AA18" s="27">
        <f t="shared" si="9"/>
        <v>111</v>
      </c>
      <c r="AB18" s="28">
        <f t="shared" si="17"/>
        <v>542</v>
      </c>
      <c r="AC18" s="46" t="str">
        <f t="shared" si="18"/>
        <v>*</v>
      </c>
      <c r="AD18" s="46">
        <f t="shared" si="19"/>
        <v>10</v>
      </c>
      <c r="AE18" s="22">
        <f t="shared" si="10"/>
        <v>1091</v>
      </c>
      <c r="AF18" s="41">
        <f t="shared" si="20"/>
        <v>109.1</v>
      </c>
      <c r="AG18" s="42">
        <f t="shared" si="24"/>
        <v>2</v>
      </c>
      <c r="AH18" s="33" t="str">
        <f t="shared" si="21"/>
        <v>F</v>
      </c>
      <c r="AI18" s="34" t="str">
        <f t="shared" si="22"/>
        <v>Olivia Neilson</v>
      </c>
      <c r="AJ18">
        <f t="shared" si="25"/>
        <v>2</v>
      </c>
      <c r="AK18">
        <f t="shared" si="13"/>
        <v>9</v>
      </c>
      <c r="AL18">
        <f t="shared" si="23"/>
        <v>15</v>
      </c>
      <c r="AM18" s="58">
        <v>15</v>
      </c>
      <c r="AN18" t="s">
        <v>74</v>
      </c>
    </row>
    <row r="19" spans="1:39" ht="12.75">
      <c r="A19" s="25" t="s">
        <v>41</v>
      </c>
      <c r="B19" s="26">
        <v>35562</v>
      </c>
      <c r="C19" s="36">
        <f ca="1" t="shared" si="14"/>
        <v>11</v>
      </c>
      <c r="D19" s="25" t="s">
        <v>20</v>
      </c>
      <c r="E19" s="56"/>
      <c r="F19" s="27">
        <f t="shared" si="0"/>
        <v>0</v>
      </c>
      <c r="G19" s="56"/>
      <c r="H19" s="27">
        <f t="shared" si="1"/>
        <v>0</v>
      </c>
      <c r="I19" s="56"/>
      <c r="J19" s="27">
        <f t="shared" si="2"/>
        <v>0</v>
      </c>
      <c r="K19" s="57"/>
      <c r="L19" s="27">
        <f t="shared" si="3"/>
        <v>0</v>
      </c>
      <c r="M19" s="57"/>
      <c r="N19" s="27">
        <f t="shared" si="4"/>
        <v>0</v>
      </c>
      <c r="O19" s="28">
        <f t="shared" si="15"/>
        <v>0</v>
      </c>
      <c r="P19" s="29"/>
      <c r="Q19" s="25" t="str">
        <f t="shared" si="16"/>
        <v>Georgina Tatton</v>
      </c>
      <c r="R19" s="57"/>
      <c r="S19" s="27">
        <f t="shared" si="5"/>
        <v>0</v>
      </c>
      <c r="T19" s="57"/>
      <c r="U19" s="27">
        <f t="shared" si="6"/>
        <v>0</v>
      </c>
      <c r="V19" s="57"/>
      <c r="W19" s="27">
        <f t="shared" si="7"/>
        <v>0</v>
      </c>
      <c r="X19" s="57"/>
      <c r="Y19" s="27">
        <f t="shared" si="8"/>
        <v>0</v>
      </c>
      <c r="Z19" s="57"/>
      <c r="AA19" s="27">
        <f t="shared" si="9"/>
        <v>0</v>
      </c>
      <c r="AB19" s="28">
        <f t="shared" si="17"/>
        <v>0</v>
      </c>
      <c r="AC19" s="46">
        <f t="shared" si="18"/>
      </c>
      <c r="AD19" s="46">
        <f t="shared" si="19"/>
        <v>-1</v>
      </c>
      <c r="AE19" s="22">
        <f t="shared" si="10"/>
        <v>0</v>
      </c>
      <c r="AF19" s="41">
        <f t="shared" si="20"/>
        <v>0</v>
      </c>
      <c r="AG19" s="42">
        <f t="shared" si="24"/>
        <v>25</v>
      </c>
      <c r="AH19" s="33" t="str">
        <f t="shared" si="21"/>
        <v>F</v>
      </c>
      <c r="AI19" s="34" t="str">
        <f t="shared" si="22"/>
        <v>Georgina Tatton</v>
      </c>
      <c r="AJ19">
        <f t="shared" si="25"/>
        <v>25</v>
      </c>
      <c r="AK19">
        <f t="shared" si="13"/>
        <v>36</v>
      </c>
      <c r="AL19">
        <f t="shared" si="23"/>
        <v>11</v>
      </c>
      <c r="AM19" s="58">
        <v>11</v>
      </c>
    </row>
    <row r="20" spans="1:39" ht="12.75">
      <c r="A20" s="25" t="s">
        <v>42</v>
      </c>
      <c r="B20" s="37">
        <v>34513</v>
      </c>
      <c r="C20" s="36">
        <f ca="1" t="shared" si="14"/>
        <v>14</v>
      </c>
      <c r="D20" s="25" t="s">
        <v>20</v>
      </c>
      <c r="E20" s="55">
        <v>5.56</v>
      </c>
      <c r="F20" s="27">
        <f t="shared" si="0"/>
        <v>115</v>
      </c>
      <c r="G20" s="30">
        <v>11.56</v>
      </c>
      <c r="H20" s="27">
        <f t="shared" si="1"/>
        <v>101</v>
      </c>
      <c r="I20" s="30">
        <v>6.2</v>
      </c>
      <c r="J20" s="27">
        <f t="shared" si="2"/>
        <v>110</v>
      </c>
      <c r="K20" s="23">
        <v>78</v>
      </c>
      <c r="L20" s="27">
        <f t="shared" si="3"/>
        <v>107</v>
      </c>
      <c r="M20" s="23">
        <v>232</v>
      </c>
      <c r="N20" s="27">
        <f t="shared" si="4"/>
        <v>104</v>
      </c>
      <c r="O20" s="28">
        <f t="shared" si="15"/>
        <v>537</v>
      </c>
      <c r="P20" s="29"/>
      <c r="Q20" s="25" t="str">
        <f t="shared" si="16"/>
        <v>Lucy Martin</v>
      </c>
      <c r="R20" s="54">
        <v>1125</v>
      </c>
      <c r="S20" s="27">
        <f t="shared" si="5"/>
        <v>95</v>
      </c>
      <c r="T20" s="23">
        <v>650</v>
      </c>
      <c r="U20" s="27">
        <f t="shared" si="6"/>
        <v>105</v>
      </c>
      <c r="V20" s="54">
        <v>46</v>
      </c>
      <c r="W20" s="27">
        <f t="shared" si="7"/>
        <v>122</v>
      </c>
      <c r="X20" s="23">
        <v>189</v>
      </c>
      <c r="Y20" s="27">
        <f t="shared" si="8"/>
        <v>102</v>
      </c>
      <c r="Z20" s="23">
        <v>515</v>
      </c>
      <c r="AA20" s="27">
        <f t="shared" si="9"/>
        <v>103</v>
      </c>
      <c r="AB20" s="28">
        <f t="shared" si="17"/>
        <v>527</v>
      </c>
      <c r="AC20" s="46" t="str">
        <f t="shared" si="18"/>
        <v>*</v>
      </c>
      <c r="AD20" s="46">
        <f t="shared" si="19"/>
        <v>10</v>
      </c>
      <c r="AE20" s="22">
        <f t="shared" si="10"/>
        <v>1064</v>
      </c>
      <c r="AF20" s="41">
        <f t="shared" si="20"/>
        <v>106.4</v>
      </c>
      <c r="AG20" s="42">
        <f t="shared" si="24"/>
        <v>5</v>
      </c>
      <c r="AH20" s="33" t="str">
        <f t="shared" si="21"/>
        <v>F</v>
      </c>
      <c r="AI20" s="34" t="str">
        <f t="shared" si="22"/>
        <v>Lucy Martin</v>
      </c>
      <c r="AJ20">
        <f t="shared" si="25"/>
        <v>4</v>
      </c>
      <c r="AK20">
        <f t="shared" si="13"/>
        <v>11</v>
      </c>
      <c r="AL20">
        <f t="shared" si="23"/>
        <v>14</v>
      </c>
      <c r="AM20" s="58">
        <v>14</v>
      </c>
    </row>
    <row r="21" spans="1:39" ht="12.75">
      <c r="A21" s="25" t="s">
        <v>65</v>
      </c>
      <c r="B21" s="37">
        <v>35500</v>
      </c>
      <c r="C21" s="36">
        <f ca="1" t="shared" si="14"/>
        <v>12</v>
      </c>
      <c r="D21" s="25" t="s">
        <v>20</v>
      </c>
      <c r="E21" s="30">
        <v>6</v>
      </c>
      <c r="F21" s="27">
        <f t="shared" si="0"/>
        <v>101</v>
      </c>
      <c r="G21" s="30">
        <v>13.25</v>
      </c>
      <c r="H21" s="27">
        <f t="shared" si="1"/>
        <v>73</v>
      </c>
      <c r="I21" s="30">
        <v>7.59</v>
      </c>
      <c r="J21" s="27">
        <f t="shared" si="2"/>
        <v>83</v>
      </c>
      <c r="K21" s="23">
        <v>100</v>
      </c>
      <c r="L21" s="27">
        <f t="shared" si="3"/>
        <v>85</v>
      </c>
      <c r="M21" s="23">
        <v>308</v>
      </c>
      <c r="N21" s="27">
        <f t="shared" si="4"/>
        <v>66</v>
      </c>
      <c r="O21" s="28">
        <f t="shared" si="15"/>
        <v>408</v>
      </c>
      <c r="P21" s="29"/>
      <c r="Q21" s="25" t="str">
        <f t="shared" si="16"/>
        <v>Chloe Akhurst</v>
      </c>
      <c r="R21" s="23">
        <v>1280</v>
      </c>
      <c r="S21" s="27">
        <f t="shared" si="5"/>
        <v>103</v>
      </c>
      <c r="T21" s="23">
        <v>450</v>
      </c>
      <c r="U21" s="27">
        <f t="shared" si="6"/>
        <v>85</v>
      </c>
      <c r="V21" s="23">
        <v>33</v>
      </c>
      <c r="W21" s="27">
        <f t="shared" si="7"/>
        <v>96</v>
      </c>
      <c r="X21" s="23">
        <v>164</v>
      </c>
      <c r="Y21" s="27">
        <f t="shared" si="8"/>
        <v>90</v>
      </c>
      <c r="Z21" s="23">
        <v>380</v>
      </c>
      <c r="AA21" s="27">
        <f t="shared" si="9"/>
        <v>76</v>
      </c>
      <c r="AB21" s="28">
        <f t="shared" si="17"/>
        <v>450</v>
      </c>
      <c r="AC21" s="46" t="str">
        <f t="shared" si="18"/>
        <v>*</v>
      </c>
      <c r="AD21" s="46">
        <f t="shared" si="19"/>
        <v>10</v>
      </c>
      <c r="AE21" s="22">
        <f t="shared" si="10"/>
        <v>858</v>
      </c>
      <c r="AF21" s="41">
        <f t="shared" si="20"/>
        <v>85.8</v>
      </c>
      <c r="AG21" s="42">
        <f t="shared" si="24"/>
        <v>19</v>
      </c>
      <c r="AH21" s="33" t="str">
        <f t="shared" si="21"/>
        <v>F</v>
      </c>
      <c r="AI21" s="34" t="str">
        <f t="shared" si="22"/>
        <v>Chloe Akhurst</v>
      </c>
      <c r="AJ21">
        <f t="shared" si="25"/>
        <v>17</v>
      </c>
      <c r="AK21">
        <f t="shared" si="13"/>
        <v>27</v>
      </c>
      <c r="AL21">
        <f t="shared" si="23"/>
        <v>12</v>
      </c>
      <c r="AM21" s="58">
        <v>11</v>
      </c>
    </row>
    <row r="22" spans="1:39" ht="12.75">
      <c r="A22" s="25" t="s">
        <v>55</v>
      </c>
      <c r="B22" s="37">
        <v>35465</v>
      </c>
      <c r="C22" s="36">
        <f ca="1" t="shared" si="14"/>
        <v>12</v>
      </c>
      <c r="D22" s="25" t="s">
        <v>20</v>
      </c>
      <c r="E22" s="30">
        <v>6</v>
      </c>
      <c r="F22" s="27">
        <f t="shared" si="0"/>
        <v>101</v>
      </c>
      <c r="G22" s="30">
        <v>12.1</v>
      </c>
      <c r="H22" s="27">
        <f t="shared" si="1"/>
        <v>92</v>
      </c>
      <c r="I22" s="55">
        <v>7.68</v>
      </c>
      <c r="J22" s="27">
        <f t="shared" si="2"/>
        <v>81</v>
      </c>
      <c r="K22" s="23">
        <v>79</v>
      </c>
      <c r="L22" s="27">
        <f t="shared" si="3"/>
        <v>106</v>
      </c>
      <c r="M22" s="23">
        <v>317</v>
      </c>
      <c r="N22" s="27">
        <f t="shared" si="4"/>
        <v>62</v>
      </c>
      <c r="O22" s="28">
        <f t="shared" si="15"/>
        <v>442</v>
      </c>
      <c r="P22" s="29"/>
      <c r="Q22" s="25" t="str">
        <f t="shared" si="16"/>
        <v>Jess Staveley</v>
      </c>
      <c r="R22" s="23">
        <v>1550</v>
      </c>
      <c r="S22" s="27">
        <f t="shared" si="5"/>
        <v>116</v>
      </c>
      <c r="T22" s="54">
        <v>425</v>
      </c>
      <c r="U22" s="27">
        <f t="shared" si="6"/>
        <v>82</v>
      </c>
      <c r="V22" s="23">
        <v>40</v>
      </c>
      <c r="W22" s="27">
        <f t="shared" si="7"/>
        <v>110</v>
      </c>
      <c r="X22" s="54">
        <v>180</v>
      </c>
      <c r="Y22" s="27">
        <f t="shared" si="8"/>
        <v>98</v>
      </c>
      <c r="Z22" s="23">
        <v>495</v>
      </c>
      <c r="AA22" s="27">
        <f t="shared" si="9"/>
        <v>99</v>
      </c>
      <c r="AB22" s="28">
        <f t="shared" si="17"/>
        <v>505</v>
      </c>
      <c r="AC22" s="46" t="str">
        <f t="shared" si="18"/>
        <v>*</v>
      </c>
      <c r="AD22" s="46">
        <f t="shared" si="19"/>
        <v>10</v>
      </c>
      <c r="AE22" s="22">
        <f t="shared" si="10"/>
        <v>947</v>
      </c>
      <c r="AF22" s="41">
        <f t="shared" si="20"/>
        <v>94.7</v>
      </c>
      <c r="AG22" s="42">
        <f t="shared" si="24"/>
        <v>13</v>
      </c>
      <c r="AH22" s="33" t="str">
        <f t="shared" si="21"/>
        <v>F</v>
      </c>
      <c r="AI22" s="34" t="str">
        <f t="shared" si="22"/>
        <v>Jess Staveley</v>
      </c>
      <c r="AJ22">
        <f t="shared" si="25"/>
        <v>11</v>
      </c>
      <c r="AK22">
        <f t="shared" si="13"/>
        <v>20</v>
      </c>
      <c r="AL22">
        <f t="shared" si="23"/>
        <v>12</v>
      </c>
      <c r="AM22" s="58">
        <v>11</v>
      </c>
    </row>
    <row r="23" spans="1:39" ht="12.75">
      <c r="A23" s="25" t="s">
        <v>43</v>
      </c>
      <c r="B23" s="26">
        <v>34984</v>
      </c>
      <c r="C23" s="36">
        <f ca="1" t="shared" si="14"/>
        <v>13</v>
      </c>
      <c r="D23" s="25" t="s">
        <v>20</v>
      </c>
      <c r="E23" s="55">
        <v>5.5</v>
      </c>
      <c r="F23" s="27">
        <f t="shared" si="0"/>
        <v>117</v>
      </c>
      <c r="G23" s="30">
        <v>12</v>
      </c>
      <c r="H23" s="27">
        <f t="shared" si="1"/>
        <v>94</v>
      </c>
      <c r="I23" s="30">
        <v>6.21</v>
      </c>
      <c r="J23" s="27">
        <f t="shared" si="2"/>
        <v>110</v>
      </c>
      <c r="K23" s="54">
        <v>76</v>
      </c>
      <c r="L23" s="27">
        <f t="shared" si="3"/>
        <v>109</v>
      </c>
      <c r="M23" s="54">
        <v>205</v>
      </c>
      <c r="N23" s="27">
        <f t="shared" si="4"/>
        <v>118</v>
      </c>
      <c r="O23" s="28">
        <f t="shared" si="15"/>
        <v>548</v>
      </c>
      <c r="P23" s="29"/>
      <c r="Q23" s="25" t="str">
        <f t="shared" si="16"/>
        <v>Tabitha Adams</v>
      </c>
      <c r="R23" s="57"/>
      <c r="S23" s="27">
        <f t="shared" si="5"/>
        <v>0</v>
      </c>
      <c r="T23" s="23">
        <v>675</v>
      </c>
      <c r="U23" s="27">
        <f t="shared" si="6"/>
        <v>107</v>
      </c>
      <c r="V23" s="57"/>
      <c r="W23" s="27">
        <f t="shared" si="7"/>
        <v>0</v>
      </c>
      <c r="X23" s="23">
        <v>195</v>
      </c>
      <c r="Y23" s="27">
        <f t="shared" si="8"/>
        <v>105</v>
      </c>
      <c r="Z23" s="54">
        <v>525</v>
      </c>
      <c r="AA23" s="27">
        <f t="shared" si="9"/>
        <v>105</v>
      </c>
      <c r="AB23" s="28">
        <f t="shared" si="17"/>
        <v>317</v>
      </c>
      <c r="AC23" s="46">
        <f t="shared" si="18"/>
      </c>
      <c r="AD23" s="46">
        <f t="shared" si="19"/>
        <v>8</v>
      </c>
      <c r="AE23" s="22">
        <f t="shared" si="10"/>
        <v>865</v>
      </c>
      <c r="AF23" s="41">
        <f t="shared" si="20"/>
        <v>108.125</v>
      </c>
      <c r="AG23" s="42">
        <f t="shared" si="24"/>
        <v>3</v>
      </c>
      <c r="AH23" s="33" t="str">
        <f t="shared" si="21"/>
        <v>F</v>
      </c>
      <c r="AI23" s="34" t="str">
        <f t="shared" si="22"/>
        <v>Tabitha Adams</v>
      </c>
      <c r="AJ23">
        <f t="shared" si="25"/>
        <v>16</v>
      </c>
      <c r="AK23">
        <f t="shared" si="13"/>
        <v>26</v>
      </c>
      <c r="AL23">
        <f t="shared" si="23"/>
        <v>13</v>
      </c>
      <c r="AM23" s="58">
        <v>13</v>
      </c>
    </row>
    <row r="24" spans="1:40" ht="12.75">
      <c r="A24" s="25" t="s">
        <v>44</v>
      </c>
      <c r="B24" s="26">
        <v>34497</v>
      </c>
      <c r="C24" s="36">
        <f ca="1" t="shared" si="14"/>
        <v>14</v>
      </c>
      <c r="D24" s="25" t="s">
        <v>20</v>
      </c>
      <c r="E24" s="55">
        <v>5.5</v>
      </c>
      <c r="F24" s="27">
        <f t="shared" si="0"/>
        <v>117</v>
      </c>
      <c r="G24" s="30">
        <v>11.56</v>
      </c>
      <c r="H24" s="27">
        <f t="shared" si="1"/>
        <v>101</v>
      </c>
      <c r="I24" s="30">
        <v>5.59</v>
      </c>
      <c r="J24" s="27">
        <f t="shared" si="2"/>
        <v>123</v>
      </c>
      <c r="K24" s="54">
        <v>76</v>
      </c>
      <c r="L24" s="27">
        <f t="shared" si="3"/>
        <v>109</v>
      </c>
      <c r="M24" s="23">
        <v>231</v>
      </c>
      <c r="N24" s="27">
        <f t="shared" si="4"/>
        <v>105</v>
      </c>
      <c r="O24" s="28">
        <f t="shared" si="15"/>
        <v>555</v>
      </c>
      <c r="P24" s="29"/>
      <c r="Q24" s="25" t="str">
        <f t="shared" si="16"/>
        <v>Emma Campbell</v>
      </c>
      <c r="R24" s="23">
        <v>1360</v>
      </c>
      <c r="S24" s="27">
        <f t="shared" si="5"/>
        <v>107</v>
      </c>
      <c r="T24" s="23">
        <v>625</v>
      </c>
      <c r="U24" s="27">
        <f t="shared" si="6"/>
        <v>102</v>
      </c>
      <c r="V24" s="54">
        <v>45</v>
      </c>
      <c r="W24" s="27">
        <f t="shared" si="7"/>
        <v>120</v>
      </c>
      <c r="X24" s="23">
        <v>205</v>
      </c>
      <c r="Y24" s="27">
        <f t="shared" si="8"/>
        <v>110</v>
      </c>
      <c r="Z24" s="23">
        <v>530</v>
      </c>
      <c r="AA24" s="27">
        <f t="shared" si="9"/>
        <v>106</v>
      </c>
      <c r="AB24" s="28">
        <f t="shared" si="17"/>
        <v>545</v>
      </c>
      <c r="AC24" s="46" t="str">
        <f t="shared" si="18"/>
        <v>*</v>
      </c>
      <c r="AD24" s="46">
        <f t="shared" si="19"/>
        <v>10</v>
      </c>
      <c r="AE24" s="22">
        <f t="shared" si="10"/>
        <v>1100</v>
      </c>
      <c r="AF24" s="41">
        <f t="shared" si="20"/>
        <v>110</v>
      </c>
      <c r="AG24" s="42">
        <f t="shared" si="24"/>
        <v>1</v>
      </c>
      <c r="AH24" s="33" t="str">
        <f t="shared" si="21"/>
        <v>F</v>
      </c>
      <c r="AI24" s="34" t="str">
        <f t="shared" si="22"/>
        <v>Emma Campbell</v>
      </c>
      <c r="AJ24">
        <f t="shared" si="25"/>
        <v>1</v>
      </c>
      <c r="AK24">
        <f t="shared" si="13"/>
        <v>7</v>
      </c>
      <c r="AL24">
        <f t="shared" si="23"/>
        <v>14</v>
      </c>
      <c r="AM24" s="58">
        <v>14</v>
      </c>
      <c r="AN24" t="s">
        <v>75</v>
      </c>
    </row>
    <row r="25" spans="1:39" ht="12.75">
      <c r="A25" s="25" t="s">
        <v>45</v>
      </c>
      <c r="B25" s="26">
        <v>35605</v>
      </c>
      <c r="C25" s="36">
        <f ca="1" t="shared" si="14"/>
        <v>11</v>
      </c>
      <c r="D25" s="25" t="s">
        <v>20</v>
      </c>
      <c r="E25" s="23">
        <v>6.56</v>
      </c>
      <c r="F25" s="27">
        <f t="shared" si="0"/>
        <v>82</v>
      </c>
      <c r="G25" s="30">
        <v>14</v>
      </c>
      <c r="H25" s="27">
        <f t="shared" si="1"/>
        <v>60</v>
      </c>
      <c r="I25" s="30">
        <v>7.12</v>
      </c>
      <c r="J25" s="27">
        <f t="shared" si="2"/>
        <v>92</v>
      </c>
      <c r="K25" s="23">
        <v>101</v>
      </c>
      <c r="L25" s="27">
        <f t="shared" si="3"/>
        <v>84</v>
      </c>
      <c r="M25" s="23">
        <v>316</v>
      </c>
      <c r="N25" s="27">
        <f t="shared" si="4"/>
        <v>62</v>
      </c>
      <c r="O25" s="28">
        <f t="shared" si="15"/>
        <v>380</v>
      </c>
      <c r="P25" s="29"/>
      <c r="Q25" s="25" t="str">
        <f t="shared" si="16"/>
        <v>Katrina West</v>
      </c>
      <c r="R25" s="54">
        <v>1375</v>
      </c>
      <c r="S25" s="27">
        <f t="shared" si="5"/>
        <v>107</v>
      </c>
      <c r="T25" s="23">
        <v>500</v>
      </c>
      <c r="U25" s="27">
        <f t="shared" si="6"/>
        <v>90</v>
      </c>
      <c r="V25" s="23">
        <v>26</v>
      </c>
      <c r="W25" s="27">
        <f t="shared" si="7"/>
        <v>82</v>
      </c>
      <c r="X25" s="23">
        <v>142</v>
      </c>
      <c r="Y25" s="27">
        <f t="shared" si="8"/>
        <v>79</v>
      </c>
      <c r="Z25" s="54">
        <v>435</v>
      </c>
      <c r="AA25" s="27">
        <f t="shared" si="9"/>
        <v>87</v>
      </c>
      <c r="AB25" s="28">
        <f t="shared" si="17"/>
        <v>445</v>
      </c>
      <c r="AC25" s="46" t="str">
        <f t="shared" si="18"/>
        <v>*</v>
      </c>
      <c r="AD25" s="46">
        <f t="shared" si="19"/>
        <v>10</v>
      </c>
      <c r="AE25" s="22">
        <f t="shared" si="10"/>
        <v>825</v>
      </c>
      <c r="AF25" s="41">
        <f t="shared" si="20"/>
        <v>82.5</v>
      </c>
      <c r="AG25" s="42">
        <f t="shared" si="24"/>
        <v>21</v>
      </c>
      <c r="AH25" s="33" t="str">
        <f t="shared" si="21"/>
        <v>F</v>
      </c>
      <c r="AI25" s="38" t="str">
        <f t="shared" si="22"/>
        <v>Katrina West</v>
      </c>
      <c r="AJ25">
        <f t="shared" si="25"/>
        <v>19</v>
      </c>
      <c r="AK25">
        <f t="shared" si="13"/>
        <v>29</v>
      </c>
      <c r="AL25">
        <f t="shared" si="23"/>
        <v>11</v>
      </c>
      <c r="AM25" s="58">
        <v>11</v>
      </c>
    </row>
    <row r="26" spans="1:39" ht="12.75">
      <c r="A26" s="25" t="s">
        <v>46</v>
      </c>
      <c r="B26" s="37">
        <v>34650</v>
      </c>
      <c r="C26" s="36">
        <f ca="1" t="shared" si="14"/>
        <v>14</v>
      </c>
      <c r="D26" s="25" t="s">
        <v>20</v>
      </c>
      <c r="E26" s="57"/>
      <c r="F26" s="27">
        <f t="shared" si="0"/>
        <v>0</v>
      </c>
      <c r="G26" s="56"/>
      <c r="H26" s="27">
        <f t="shared" si="1"/>
        <v>0</v>
      </c>
      <c r="I26" s="57"/>
      <c r="J26" s="27">
        <f t="shared" si="2"/>
        <v>0</v>
      </c>
      <c r="K26" s="57"/>
      <c r="L26" s="27">
        <f t="shared" si="3"/>
        <v>0</v>
      </c>
      <c r="M26" s="57"/>
      <c r="N26" s="27">
        <f t="shared" si="4"/>
        <v>0</v>
      </c>
      <c r="O26" s="28">
        <f t="shared" si="15"/>
        <v>0</v>
      </c>
      <c r="P26" s="29"/>
      <c r="Q26" s="25" t="str">
        <f t="shared" si="16"/>
        <v>Liv Holdsworth</v>
      </c>
      <c r="R26" s="57"/>
      <c r="S26" s="27">
        <f t="shared" si="5"/>
        <v>0</v>
      </c>
      <c r="T26" s="57"/>
      <c r="U26" s="27">
        <f t="shared" si="6"/>
        <v>0</v>
      </c>
      <c r="V26" s="57"/>
      <c r="W26" s="27">
        <f t="shared" si="7"/>
        <v>0</v>
      </c>
      <c r="X26" s="57"/>
      <c r="Y26" s="27">
        <f t="shared" si="8"/>
        <v>0</v>
      </c>
      <c r="Z26" s="57"/>
      <c r="AA26" s="27">
        <f t="shared" si="9"/>
        <v>0</v>
      </c>
      <c r="AB26" s="28">
        <f t="shared" si="17"/>
        <v>0</v>
      </c>
      <c r="AC26" s="46">
        <f t="shared" si="18"/>
      </c>
      <c r="AD26" s="46">
        <f t="shared" si="19"/>
        <v>-1</v>
      </c>
      <c r="AE26" s="22">
        <f t="shared" si="10"/>
        <v>0</v>
      </c>
      <c r="AF26" s="41">
        <f t="shared" si="20"/>
        <v>0</v>
      </c>
      <c r="AG26" s="42">
        <f t="shared" si="24"/>
        <v>25</v>
      </c>
      <c r="AH26" s="33" t="str">
        <f t="shared" si="21"/>
        <v>F</v>
      </c>
      <c r="AI26" s="38" t="str">
        <f t="shared" si="22"/>
        <v>Liv Holdsworth</v>
      </c>
      <c r="AJ26">
        <f t="shared" si="25"/>
        <v>25</v>
      </c>
      <c r="AK26">
        <f t="shared" si="13"/>
        <v>36</v>
      </c>
      <c r="AL26">
        <f t="shared" si="23"/>
        <v>14</v>
      </c>
      <c r="AM26" s="58">
        <v>14</v>
      </c>
    </row>
    <row r="27" spans="1:39" ht="12.75">
      <c r="A27" s="25" t="s">
        <v>47</v>
      </c>
      <c r="B27" s="37">
        <v>35356</v>
      </c>
      <c r="C27" s="36">
        <f ca="1" t="shared" si="14"/>
        <v>12</v>
      </c>
      <c r="D27" s="25" t="s">
        <v>20</v>
      </c>
      <c r="E27" s="30">
        <v>5.5</v>
      </c>
      <c r="F27" s="27">
        <f t="shared" si="0"/>
        <v>117</v>
      </c>
      <c r="G27" s="30">
        <v>11.09</v>
      </c>
      <c r="H27" s="27">
        <f t="shared" si="1"/>
        <v>109</v>
      </c>
      <c r="I27" s="54">
        <v>6.94</v>
      </c>
      <c r="J27" s="27">
        <f t="shared" si="2"/>
        <v>96</v>
      </c>
      <c r="K27" s="54">
        <v>81</v>
      </c>
      <c r="L27" s="27">
        <f t="shared" si="3"/>
        <v>104</v>
      </c>
      <c r="M27" s="23">
        <v>286</v>
      </c>
      <c r="N27" s="27">
        <f t="shared" si="4"/>
        <v>77</v>
      </c>
      <c r="O27" s="28">
        <f t="shared" si="15"/>
        <v>503</v>
      </c>
      <c r="P27" s="29"/>
      <c r="Q27" s="25" t="str">
        <f t="shared" si="16"/>
        <v>Simone Baxter</v>
      </c>
      <c r="R27" s="23">
        <v>1080</v>
      </c>
      <c r="S27" s="27">
        <f t="shared" si="5"/>
        <v>93</v>
      </c>
      <c r="T27" s="54">
        <v>530</v>
      </c>
      <c r="U27" s="27">
        <f t="shared" si="6"/>
        <v>93</v>
      </c>
      <c r="V27" s="23">
        <v>40</v>
      </c>
      <c r="W27" s="27">
        <f t="shared" si="7"/>
        <v>110</v>
      </c>
      <c r="X27" s="23">
        <v>175</v>
      </c>
      <c r="Y27" s="27">
        <f t="shared" si="8"/>
        <v>95</v>
      </c>
      <c r="Z27" s="23">
        <v>500</v>
      </c>
      <c r="AA27" s="27">
        <f t="shared" si="9"/>
        <v>100</v>
      </c>
      <c r="AB27" s="28">
        <f t="shared" si="17"/>
        <v>491</v>
      </c>
      <c r="AC27" s="46" t="str">
        <f t="shared" si="18"/>
        <v>*</v>
      </c>
      <c r="AD27" s="46">
        <f t="shared" si="19"/>
        <v>10</v>
      </c>
      <c r="AE27" s="22">
        <f t="shared" si="10"/>
        <v>994</v>
      </c>
      <c r="AF27" s="41">
        <f t="shared" si="20"/>
        <v>99.4</v>
      </c>
      <c r="AG27" s="42">
        <f t="shared" si="24"/>
        <v>9</v>
      </c>
      <c r="AH27" s="33" t="str">
        <f t="shared" si="21"/>
        <v>F</v>
      </c>
      <c r="AI27" s="38" t="str">
        <f t="shared" si="22"/>
        <v>Simone Baxter</v>
      </c>
      <c r="AJ27">
        <f t="shared" si="25"/>
        <v>8</v>
      </c>
      <c r="AK27">
        <f t="shared" si="13"/>
        <v>16</v>
      </c>
      <c r="AL27">
        <f t="shared" si="23"/>
        <v>12</v>
      </c>
      <c r="AM27" s="58">
        <v>12</v>
      </c>
    </row>
    <row r="28" spans="1:39" ht="12.75">
      <c r="A28" s="25" t="s">
        <v>50</v>
      </c>
      <c r="B28" s="37">
        <v>35089</v>
      </c>
      <c r="C28" s="36">
        <f ca="1" t="shared" si="14"/>
        <v>13</v>
      </c>
      <c r="D28" s="25" t="s">
        <v>20</v>
      </c>
      <c r="E28" s="23">
        <v>6.12</v>
      </c>
      <c r="F28" s="27">
        <f t="shared" si="0"/>
        <v>97</v>
      </c>
      <c r="G28" s="30">
        <v>12.5</v>
      </c>
      <c r="H28" s="27">
        <f t="shared" si="1"/>
        <v>85</v>
      </c>
      <c r="I28" s="23">
        <v>6.58</v>
      </c>
      <c r="J28" s="27">
        <f t="shared" si="2"/>
        <v>103</v>
      </c>
      <c r="K28" s="23">
        <v>82</v>
      </c>
      <c r="L28" s="27">
        <f t="shared" si="3"/>
        <v>103</v>
      </c>
      <c r="M28" s="23">
        <v>258</v>
      </c>
      <c r="N28" s="27">
        <f t="shared" si="4"/>
        <v>91</v>
      </c>
      <c r="O28" s="28">
        <f t="shared" si="15"/>
        <v>479</v>
      </c>
      <c r="P28" s="29"/>
      <c r="Q28" s="25" t="str">
        <f t="shared" si="16"/>
        <v>Angharad Ganguli</v>
      </c>
      <c r="R28" s="23">
        <v>1140</v>
      </c>
      <c r="S28" s="27">
        <f t="shared" si="5"/>
        <v>96</v>
      </c>
      <c r="T28" s="23">
        <v>475</v>
      </c>
      <c r="U28" s="27">
        <f t="shared" si="6"/>
        <v>87</v>
      </c>
      <c r="V28" s="23">
        <v>40</v>
      </c>
      <c r="W28" s="27">
        <f t="shared" si="7"/>
        <v>110</v>
      </c>
      <c r="X28" s="23">
        <v>171</v>
      </c>
      <c r="Y28" s="27">
        <f t="shared" si="8"/>
        <v>93</v>
      </c>
      <c r="Z28" s="23">
        <v>485</v>
      </c>
      <c r="AA28" s="27">
        <f t="shared" si="9"/>
        <v>97</v>
      </c>
      <c r="AB28" s="28">
        <f t="shared" si="17"/>
        <v>483</v>
      </c>
      <c r="AC28" s="46" t="str">
        <f t="shared" si="18"/>
        <v>*</v>
      </c>
      <c r="AD28" s="46">
        <f t="shared" si="19"/>
        <v>10</v>
      </c>
      <c r="AE28" s="22">
        <f t="shared" si="10"/>
        <v>962</v>
      </c>
      <c r="AF28" s="41">
        <f t="shared" si="20"/>
        <v>96.2</v>
      </c>
      <c r="AG28" s="42">
        <f t="shared" si="24"/>
        <v>12</v>
      </c>
      <c r="AH28" s="33" t="str">
        <f t="shared" si="21"/>
        <v>F</v>
      </c>
      <c r="AI28" s="38" t="str">
        <f t="shared" si="22"/>
        <v>Angharad Ganguli</v>
      </c>
      <c r="AJ28">
        <f t="shared" si="25"/>
        <v>10</v>
      </c>
      <c r="AK28">
        <f t="shared" si="13"/>
        <v>19</v>
      </c>
      <c r="AL28">
        <f t="shared" si="23"/>
        <v>13</v>
      </c>
      <c r="AM28" s="58">
        <v>12</v>
      </c>
    </row>
    <row r="29" spans="1:39" ht="12.75">
      <c r="A29" s="25" t="s">
        <v>51</v>
      </c>
      <c r="B29" s="26">
        <v>35539</v>
      </c>
      <c r="C29" s="36">
        <f ca="1" t="shared" si="14"/>
        <v>11</v>
      </c>
      <c r="D29" s="25" t="s">
        <v>20</v>
      </c>
      <c r="E29" s="23">
        <v>5.45</v>
      </c>
      <c r="F29" s="27">
        <f t="shared" si="0"/>
        <v>119</v>
      </c>
      <c r="G29" s="30">
        <v>13.2</v>
      </c>
      <c r="H29" s="27">
        <f t="shared" si="1"/>
        <v>74</v>
      </c>
      <c r="I29" s="30">
        <v>7.9</v>
      </c>
      <c r="J29" s="27">
        <f t="shared" si="2"/>
        <v>76</v>
      </c>
      <c r="K29" s="23">
        <v>83</v>
      </c>
      <c r="L29" s="27">
        <f t="shared" si="3"/>
        <v>102</v>
      </c>
      <c r="M29" s="54">
        <v>251</v>
      </c>
      <c r="N29" s="27">
        <f t="shared" si="4"/>
        <v>95</v>
      </c>
      <c r="O29" s="28">
        <f t="shared" si="15"/>
        <v>466</v>
      </c>
      <c r="P29" s="29"/>
      <c r="Q29" s="25" t="str">
        <f t="shared" si="16"/>
        <v>Maria Khotin</v>
      </c>
      <c r="R29" s="23">
        <v>1140</v>
      </c>
      <c r="S29" s="27">
        <f t="shared" si="5"/>
        <v>96</v>
      </c>
      <c r="T29" s="23">
        <v>420</v>
      </c>
      <c r="U29" s="27">
        <f t="shared" si="6"/>
        <v>82</v>
      </c>
      <c r="V29" s="54">
        <v>42</v>
      </c>
      <c r="W29" s="27">
        <f t="shared" si="7"/>
        <v>114</v>
      </c>
      <c r="X29" s="23">
        <v>175</v>
      </c>
      <c r="Y29" s="27">
        <f t="shared" si="8"/>
        <v>95</v>
      </c>
      <c r="Z29" s="23">
        <v>455</v>
      </c>
      <c r="AA29" s="27">
        <f t="shared" si="9"/>
        <v>91</v>
      </c>
      <c r="AB29" s="28">
        <f t="shared" si="17"/>
        <v>478</v>
      </c>
      <c r="AC29" s="46" t="str">
        <f t="shared" si="18"/>
        <v>*</v>
      </c>
      <c r="AD29" s="46">
        <f t="shared" si="19"/>
        <v>10</v>
      </c>
      <c r="AE29" s="22">
        <f t="shared" si="10"/>
        <v>944</v>
      </c>
      <c r="AF29" s="41">
        <f t="shared" si="20"/>
        <v>94.4</v>
      </c>
      <c r="AG29" s="42">
        <f t="shared" si="24"/>
        <v>14</v>
      </c>
      <c r="AH29" s="33" t="str">
        <f t="shared" si="21"/>
        <v>F</v>
      </c>
      <c r="AI29" s="38" t="str">
        <f t="shared" si="22"/>
        <v>Maria Khotin</v>
      </c>
      <c r="AJ29">
        <f t="shared" si="25"/>
        <v>12</v>
      </c>
      <c r="AK29">
        <f t="shared" si="13"/>
        <v>21</v>
      </c>
      <c r="AL29">
        <f t="shared" si="23"/>
        <v>11</v>
      </c>
      <c r="AM29" s="58">
        <v>11</v>
      </c>
    </row>
    <row r="30" spans="1:39" ht="12.75">
      <c r="A30" s="25" t="s">
        <v>66</v>
      </c>
      <c r="B30" s="26">
        <v>34691</v>
      </c>
      <c r="C30" s="36">
        <f ca="1" t="shared" si="14"/>
        <v>14</v>
      </c>
      <c r="D30" s="25" t="s">
        <v>20</v>
      </c>
      <c r="E30" s="57"/>
      <c r="F30" s="27">
        <f t="shared" si="0"/>
        <v>0</v>
      </c>
      <c r="G30" s="57"/>
      <c r="H30" s="27">
        <f t="shared" si="1"/>
        <v>0</v>
      </c>
      <c r="I30" s="23">
        <v>7.58</v>
      </c>
      <c r="J30" s="27">
        <f t="shared" si="2"/>
        <v>83</v>
      </c>
      <c r="K30" s="57"/>
      <c r="L30" s="27">
        <f t="shared" si="3"/>
        <v>0</v>
      </c>
      <c r="M30" s="57"/>
      <c r="N30" s="27">
        <f t="shared" si="4"/>
        <v>0</v>
      </c>
      <c r="O30" s="28">
        <f t="shared" si="15"/>
        <v>83</v>
      </c>
      <c r="P30" s="29"/>
      <c r="Q30" s="25" t="str">
        <f t="shared" si="16"/>
        <v>Megan Annetts</v>
      </c>
      <c r="R30" s="57"/>
      <c r="S30" s="27">
        <f t="shared" si="5"/>
        <v>0</v>
      </c>
      <c r="T30" s="23">
        <v>750</v>
      </c>
      <c r="U30" s="27">
        <f t="shared" si="6"/>
        <v>115</v>
      </c>
      <c r="V30" s="57"/>
      <c r="W30" s="27">
        <f t="shared" si="7"/>
        <v>0</v>
      </c>
      <c r="X30" s="23">
        <v>185</v>
      </c>
      <c r="Y30" s="27">
        <f t="shared" si="8"/>
        <v>100</v>
      </c>
      <c r="Z30" s="57"/>
      <c r="AA30" s="27">
        <f t="shared" si="9"/>
        <v>0</v>
      </c>
      <c r="AB30" s="28">
        <f t="shared" si="17"/>
        <v>215</v>
      </c>
      <c r="AC30" s="46">
        <f t="shared" si="18"/>
      </c>
      <c r="AD30" s="46">
        <f t="shared" si="19"/>
        <v>3</v>
      </c>
      <c r="AE30" s="22">
        <f t="shared" si="10"/>
        <v>298</v>
      </c>
      <c r="AF30" s="41">
        <f t="shared" si="20"/>
        <v>99.33333333333333</v>
      </c>
      <c r="AG30" s="42">
        <f t="shared" si="24"/>
        <v>10</v>
      </c>
      <c r="AH30" s="33" t="str">
        <f t="shared" si="21"/>
        <v>F</v>
      </c>
      <c r="AI30" s="38" t="str">
        <f t="shared" si="22"/>
        <v>Megan Annetts</v>
      </c>
      <c r="AJ30">
        <f t="shared" si="25"/>
        <v>24</v>
      </c>
      <c r="AK30">
        <f t="shared" si="13"/>
        <v>35</v>
      </c>
      <c r="AL30">
        <f t="shared" si="23"/>
        <v>14</v>
      </c>
      <c r="AM30" s="58">
        <v>14</v>
      </c>
    </row>
    <row r="31" spans="1:40" ht="12.75">
      <c r="A31" s="25" t="s">
        <v>53</v>
      </c>
      <c r="B31" s="26">
        <v>35037</v>
      </c>
      <c r="C31" s="36">
        <f ca="1" t="shared" si="14"/>
        <v>13</v>
      </c>
      <c r="D31" s="25" t="s">
        <v>20</v>
      </c>
      <c r="E31" s="30">
        <v>5.94</v>
      </c>
      <c r="F31" s="27">
        <f t="shared" si="0"/>
        <v>103</v>
      </c>
      <c r="G31" s="23">
        <v>12.45</v>
      </c>
      <c r="H31" s="27">
        <f t="shared" si="1"/>
        <v>86</v>
      </c>
      <c r="I31" s="30">
        <v>7.3</v>
      </c>
      <c r="J31" s="27">
        <f t="shared" si="2"/>
        <v>88</v>
      </c>
      <c r="K31" s="23">
        <v>90</v>
      </c>
      <c r="L31" s="27">
        <f t="shared" si="3"/>
        <v>95</v>
      </c>
      <c r="M31" s="23">
        <v>308</v>
      </c>
      <c r="N31" s="27">
        <f t="shared" si="4"/>
        <v>66</v>
      </c>
      <c r="O31" s="28">
        <f t="shared" si="15"/>
        <v>438</v>
      </c>
      <c r="P31" s="29"/>
      <c r="Q31" s="25" t="str">
        <f t="shared" si="16"/>
        <v>Margaux Delarosa</v>
      </c>
      <c r="R31" s="23">
        <v>1210</v>
      </c>
      <c r="S31" s="27">
        <f t="shared" si="5"/>
        <v>99</v>
      </c>
      <c r="T31" s="23">
        <v>500</v>
      </c>
      <c r="U31" s="27">
        <f t="shared" si="6"/>
        <v>90</v>
      </c>
      <c r="V31" s="23">
        <v>45</v>
      </c>
      <c r="W31" s="27">
        <f t="shared" si="7"/>
        <v>120</v>
      </c>
      <c r="X31" s="23">
        <v>165</v>
      </c>
      <c r="Y31" s="27">
        <f t="shared" si="8"/>
        <v>90</v>
      </c>
      <c r="Z31" s="23">
        <v>435</v>
      </c>
      <c r="AA31" s="27">
        <f t="shared" si="9"/>
        <v>87</v>
      </c>
      <c r="AB31" s="28">
        <f t="shared" si="17"/>
        <v>486</v>
      </c>
      <c r="AC31" s="46" t="str">
        <f t="shared" si="18"/>
        <v>*</v>
      </c>
      <c r="AD31" s="46">
        <f t="shared" si="19"/>
        <v>10</v>
      </c>
      <c r="AE31" s="22">
        <f t="shared" si="10"/>
        <v>924</v>
      </c>
      <c r="AF31" s="41">
        <f t="shared" si="20"/>
        <v>92.4</v>
      </c>
      <c r="AG31" s="42">
        <f t="shared" si="24"/>
        <v>15</v>
      </c>
      <c r="AH31" s="33" t="str">
        <f t="shared" si="21"/>
        <v>F</v>
      </c>
      <c r="AI31" s="38" t="str">
        <f t="shared" si="22"/>
        <v>Margaux Delarosa</v>
      </c>
      <c r="AJ31">
        <f t="shared" si="25"/>
        <v>13</v>
      </c>
      <c r="AK31">
        <f t="shared" si="13"/>
        <v>23</v>
      </c>
      <c r="AL31">
        <f t="shared" si="23"/>
        <v>13</v>
      </c>
      <c r="AM31" s="58">
        <v>13</v>
      </c>
      <c r="AN31" t="s">
        <v>77</v>
      </c>
    </row>
    <row r="32" spans="1:39" ht="12.75">
      <c r="A32" s="25" t="s">
        <v>54</v>
      </c>
      <c r="B32" s="26">
        <v>35226</v>
      </c>
      <c r="C32" s="36">
        <f ca="1" t="shared" si="14"/>
        <v>12</v>
      </c>
      <c r="D32" s="25" t="s">
        <v>20</v>
      </c>
      <c r="E32" s="30">
        <v>6.68</v>
      </c>
      <c r="F32" s="27">
        <f t="shared" si="0"/>
        <v>78</v>
      </c>
      <c r="G32" s="23">
        <v>14.56</v>
      </c>
      <c r="H32" s="27">
        <f t="shared" si="1"/>
        <v>51</v>
      </c>
      <c r="I32" s="23">
        <v>8.77</v>
      </c>
      <c r="J32" s="27">
        <f t="shared" si="2"/>
        <v>59</v>
      </c>
      <c r="K32" s="23">
        <v>92</v>
      </c>
      <c r="L32" s="27">
        <f t="shared" si="3"/>
        <v>93</v>
      </c>
      <c r="M32" s="23">
        <v>284</v>
      </c>
      <c r="N32" s="27">
        <f t="shared" si="4"/>
        <v>78</v>
      </c>
      <c r="O32" s="28">
        <f t="shared" si="15"/>
        <v>359</v>
      </c>
      <c r="P32" s="29"/>
      <c r="Q32" s="25" t="str">
        <f t="shared" si="16"/>
        <v>Bessie McGuinness</v>
      </c>
      <c r="R32" s="54">
        <v>1175</v>
      </c>
      <c r="S32" s="27">
        <f t="shared" si="5"/>
        <v>97</v>
      </c>
      <c r="T32" s="23">
        <v>350</v>
      </c>
      <c r="U32" s="27">
        <f t="shared" si="6"/>
        <v>75</v>
      </c>
      <c r="V32" s="23">
        <v>30</v>
      </c>
      <c r="W32" s="27">
        <f t="shared" si="7"/>
        <v>90</v>
      </c>
      <c r="X32" s="23">
        <v>135</v>
      </c>
      <c r="Y32" s="27">
        <f t="shared" si="8"/>
        <v>75</v>
      </c>
      <c r="Z32" s="23">
        <v>390</v>
      </c>
      <c r="AA32" s="27">
        <f t="shared" si="9"/>
        <v>78</v>
      </c>
      <c r="AB32" s="28">
        <f t="shared" si="17"/>
        <v>415</v>
      </c>
      <c r="AC32" s="46" t="str">
        <f t="shared" si="18"/>
        <v>*</v>
      </c>
      <c r="AD32" s="46">
        <f t="shared" si="19"/>
        <v>10</v>
      </c>
      <c r="AE32" s="22">
        <f t="shared" si="10"/>
        <v>774</v>
      </c>
      <c r="AF32" s="41">
        <f t="shared" si="20"/>
        <v>77.4</v>
      </c>
      <c r="AG32" s="42">
        <f t="shared" si="24"/>
        <v>24</v>
      </c>
      <c r="AH32" s="33" t="str">
        <f t="shared" si="21"/>
        <v>F</v>
      </c>
      <c r="AI32" s="38" t="str">
        <f t="shared" si="22"/>
        <v>Bessie McGuinness</v>
      </c>
      <c r="AJ32">
        <f t="shared" si="25"/>
        <v>23</v>
      </c>
      <c r="AK32">
        <f t="shared" si="13"/>
        <v>33</v>
      </c>
      <c r="AL32">
        <f t="shared" si="23"/>
        <v>12</v>
      </c>
      <c r="AM32" s="58">
        <v>12</v>
      </c>
    </row>
    <row r="33" spans="1:39" ht="12.75">
      <c r="A33" s="25" t="s">
        <v>58</v>
      </c>
      <c r="B33" s="26">
        <v>34608</v>
      </c>
      <c r="C33" s="36">
        <f ca="1" t="shared" si="14"/>
        <v>14</v>
      </c>
      <c r="D33" s="25" t="s">
        <v>20</v>
      </c>
      <c r="E33" s="30">
        <v>5.22</v>
      </c>
      <c r="F33" s="27">
        <f t="shared" si="0"/>
        <v>127</v>
      </c>
      <c r="G33" s="23">
        <v>12.68</v>
      </c>
      <c r="H33" s="27">
        <f t="shared" si="1"/>
        <v>82</v>
      </c>
      <c r="I33" s="23">
        <v>7.02</v>
      </c>
      <c r="J33" s="27">
        <f t="shared" si="2"/>
        <v>94</v>
      </c>
      <c r="K33" s="23">
        <v>78</v>
      </c>
      <c r="L33" s="27">
        <f t="shared" si="3"/>
        <v>107</v>
      </c>
      <c r="M33" s="23">
        <v>242</v>
      </c>
      <c r="N33" s="27">
        <f t="shared" si="4"/>
        <v>99</v>
      </c>
      <c r="O33" s="28">
        <f t="shared" si="15"/>
        <v>509</v>
      </c>
      <c r="P33" s="29"/>
      <c r="Q33" s="25" t="str">
        <f t="shared" si="16"/>
        <v>Caitlin Carr</v>
      </c>
      <c r="R33" s="23">
        <v>775</v>
      </c>
      <c r="S33" s="27">
        <f t="shared" si="5"/>
        <v>77</v>
      </c>
      <c r="T33" s="23">
        <v>550</v>
      </c>
      <c r="U33" s="27">
        <f t="shared" si="6"/>
        <v>95</v>
      </c>
      <c r="V33" s="23">
        <v>36</v>
      </c>
      <c r="W33" s="27">
        <f t="shared" si="7"/>
        <v>102</v>
      </c>
      <c r="X33" s="23">
        <v>160</v>
      </c>
      <c r="Y33" s="27">
        <f t="shared" si="8"/>
        <v>88</v>
      </c>
      <c r="Z33" s="23">
        <v>470</v>
      </c>
      <c r="AA33" s="27">
        <f t="shared" si="9"/>
        <v>94</v>
      </c>
      <c r="AB33" s="28">
        <f t="shared" si="17"/>
        <v>456</v>
      </c>
      <c r="AC33" s="46" t="str">
        <f t="shared" si="18"/>
        <v>*</v>
      </c>
      <c r="AD33" s="46">
        <f t="shared" si="19"/>
        <v>10</v>
      </c>
      <c r="AE33" s="22">
        <f t="shared" si="10"/>
        <v>965</v>
      </c>
      <c r="AF33" s="41">
        <f t="shared" si="20"/>
        <v>96.5</v>
      </c>
      <c r="AG33" s="42">
        <f t="shared" si="24"/>
        <v>11</v>
      </c>
      <c r="AH33" s="33" t="str">
        <f t="shared" si="21"/>
        <v>F</v>
      </c>
      <c r="AI33" s="38" t="str">
        <f t="shared" si="22"/>
        <v>Caitlin Carr</v>
      </c>
      <c r="AJ33">
        <f t="shared" si="25"/>
        <v>9</v>
      </c>
      <c r="AK33">
        <f t="shared" si="13"/>
        <v>18</v>
      </c>
      <c r="AL33">
        <f t="shared" si="23"/>
        <v>14</v>
      </c>
      <c r="AM33" s="58">
        <v>14</v>
      </c>
    </row>
    <row r="34" spans="1:39" ht="12.75">
      <c r="A34" s="25" t="s">
        <v>59</v>
      </c>
      <c r="B34" s="26">
        <v>35055</v>
      </c>
      <c r="C34" s="36">
        <f ca="1" t="shared" si="14"/>
        <v>13</v>
      </c>
      <c r="D34" s="25" t="s">
        <v>20</v>
      </c>
      <c r="E34" s="30">
        <v>6.5</v>
      </c>
      <c r="F34" s="27">
        <f t="shared" si="0"/>
        <v>84</v>
      </c>
      <c r="G34" s="23">
        <v>13.62</v>
      </c>
      <c r="H34" s="27">
        <f t="shared" si="1"/>
        <v>67</v>
      </c>
      <c r="I34" s="30">
        <v>8.4</v>
      </c>
      <c r="J34" s="27">
        <f t="shared" si="2"/>
        <v>66</v>
      </c>
      <c r="K34" s="23">
        <v>90</v>
      </c>
      <c r="L34" s="27">
        <f t="shared" si="3"/>
        <v>95</v>
      </c>
      <c r="M34" s="23">
        <v>285</v>
      </c>
      <c r="N34" s="27">
        <f t="shared" si="4"/>
        <v>78</v>
      </c>
      <c r="O34" s="28">
        <f t="shared" si="15"/>
        <v>390</v>
      </c>
      <c r="P34" s="29"/>
      <c r="Q34" s="25" t="str">
        <f t="shared" si="16"/>
        <v>Ella Cocker</v>
      </c>
      <c r="R34" s="23">
        <v>1100</v>
      </c>
      <c r="S34" s="27">
        <f t="shared" si="5"/>
        <v>94</v>
      </c>
      <c r="T34" s="23">
        <v>525</v>
      </c>
      <c r="U34" s="27">
        <f t="shared" si="6"/>
        <v>92</v>
      </c>
      <c r="V34" s="23">
        <v>35</v>
      </c>
      <c r="W34" s="27">
        <f t="shared" si="7"/>
        <v>100</v>
      </c>
      <c r="X34" s="23">
        <v>159</v>
      </c>
      <c r="Y34" s="27">
        <f t="shared" si="8"/>
        <v>87</v>
      </c>
      <c r="Z34" s="23">
        <v>380</v>
      </c>
      <c r="AA34" s="27">
        <f t="shared" si="9"/>
        <v>76</v>
      </c>
      <c r="AB34" s="28">
        <f t="shared" si="17"/>
        <v>449</v>
      </c>
      <c r="AC34" s="46" t="str">
        <f t="shared" si="18"/>
        <v>*</v>
      </c>
      <c r="AD34" s="46">
        <f t="shared" si="19"/>
        <v>10</v>
      </c>
      <c r="AE34" s="22">
        <f t="shared" si="10"/>
        <v>839</v>
      </c>
      <c r="AF34" s="41">
        <f t="shared" si="20"/>
        <v>83.9</v>
      </c>
      <c r="AG34" s="42">
        <f t="shared" si="24"/>
        <v>20</v>
      </c>
      <c r="AH34" s="33" t="str">
        <f t="shared" si="21"/>
        <v>F</v>
      </c>
      <c r="AI34" s="38" t="str">
        <f t="shared" si="22"/>
        <v>Ella Cocker</v>
      </c>
      <c r="AJ34">
        <f t="shared" si="25"/>
        <v>18</v>
      </c>
      <c r="AK34">
        <f t="shared" si="13"/>
        <v>28</v>
      </c>
      <c r="AL34">
        <f t="shared" si="23"/>
        <v>13</v>
      </c>
      <c r="AM34" s="58">
        <v>13</v>
      </c>
    </row>
    <row r="35" spans="1:39" ht="12.75">
      <c r="A35" s="25" t="s">
        <v>60</v>
      </c>
      <c r="B35" s="26">
        <v>35716</v>
      </c>
      <c r="C35" s="36">
        <f ca="1" t="shared" si="14"/>
        <v>11</v>
      </c>
      <c r="D35" s="25" t="s">
        <v>20</v>
      </c>
      <c r="E35" s="30">
        <v>6.56</v>
      </c>
      <c r="F35" s="27">
        <f t="shared" si="0"/>
        <v>82</v>
      </c>
      <c r="G35" s="23">
        <v>13.39</v>
      </c>
      <c r="H35" s="27">
        <f t="shared" si="1"/>
        <v>71</v>
      </c>
      <c r="I35" s="23">
        <v>9.05</v>
      </c>
      <c r="J35" s="27">
        <f t="shared" si="2"/>
        <v>53</v>
      </c>
      <c r="K35" s="23">
        <v>90</v>
      </c>
      <c r="L35" s="27">
        <f t="shared" si="3"/>
        <v>95</v>
      </c>
      <c r="M35" s="23">
        <v>285</v>
      </c>
      <c r="N35" s="27">
        <f t="shared" si="4"/>
        <v>78</v>
      </c>
      <c r="O35" s="28">
        <f t="shared" si="15"/>
        <v>379</v>
      </c>
      <c r="P35" s="29"/>
      <c r="Q35" s="25" t="str">
        <f t="shared" si="16"/>
        <v>Amy McKerlie</v>
      </c>
      <c r="R35" s="23">
        <v>1030</v>
      </c>
      <c r="S35" s="27">
        <f t="shared" si="5"/>
        <v>90</v>
      </c>
      <c r="T35" s="23">
        <v>475</v>
      </c>
      <c r="U35" s="27">
        <f t="shared" si="6"/>
        <v>87</v>
      </c>
      <c r="V35" s="23">
        <v>28</v>
      </c>
      <c r="W35" s="27">
        <f t="shared" si="7"/>
        <v>86</v>
      </c>
      <c r="X35" s="23">
        <v>131</v>
      </c>
      <c r="Y35" s="27">
        <f t="shared" si="8"/>
        <v>73</v>
      </c>
      <c r="Z35" s="23">
        <v>410</v>
      </c>
      <c r="AA35" s="27">
        <f t="shared" si="9"/>
        <v>82</v>
      </c>
      <c r="AB35" s="28">
        <f t="shared" si="17"/>
        <v>418</v>
      </c>
      <c r="AC35" s="46" t="str">
        <f t="shared" si="18"/>
        <v>*</v>
      </c>
      <c r="AD35" s="46">
        <f t="shared" si="19"/>
        <v>10</v>
      </c>
      <c r="AE35" s="22">
        <f t="shared" si="10"/>
        <v>797</v>
      </c>
      <c r="AF35" s="41">
        <f t="shared" si="20"/>
        <v>79.7</v>
      </c>
      <c r="AG35" s="42">
        <f t="shared" si="24"/>
        <v>23</v>
      </c>
      <c r="AH35" s="33" t="str">
        <f t="shared" si="21"/>
        <v>F</v>
      </c>
      <c r="AI35" s="38" t="str">
        <f t="shared" si="22"/>
        <v>Amy McKerlie</v>
      </c>
      <c r="AJ35">
        <f t="shared" si="25"/>
        <v>21</v>
      </c>
      <c r="AK35">
        <f t="shared" si="13"/>
        <v>31</v>
      </c>
      <c r="AL35">
        <f t="shared" si="23"/>
        <v>11</v>
      </c>
      <c r="AM35" s="58">
        <v>11</v>
      </c>
    </row>
    <row r="36" spans="1:40" ht="12.75">
      <c r="A36" s="25" t="s">
        <v>61</v>
      </c>
      <c r="B36" s="26">
        <v>35714</v>
      </c>
      <c r="C36" s="36">
        <f ca="1" t="shared" si="14"/>
        <v>11</v>
      </c>
      <c r="D36" s="25" t="s">
        <v>20</v>
      </c>
      <c r="E36" s="30">
        <v>5.76</v>
      </c>
      <c r="F36" s="27">
        <f t="shared" si="0"/>
        <v>109</v>
      </c>
      <c r="G36" s="23">
        <v>11.76</v>
      </c>
      <c r="H36" s="27">
        <f t="shared" si="1"/>
        <v>98</v>
      </c>
      <c r="I36" s="23">
        <v>7.52</v>
      </c>
      <c r="J36" s="27">
        <f t="shared" si="2"/>
        <v>84</v>
      </c>
      <c r="K36" s="23">
        <v>84</v>
      </c>
      <c r="L36" s="27">
        <f t="shared" si="3"/>
        <v>101</v>
      </c>
      <c r="M36" s="23">
        <v>278</v>
      </c>
      <c r="N36" s="27">
        <f t="shared" si="4"/>
        <v>81</v>
      </c>
      <c r="O36" s="28">
        <f t="shared" si="15"/>
        <v>473</v>
      </c>
      <c r="P36" s="29"/>
      <c r="Q36" s="25" t="str">
        <f t="shared" si="16"/>
        <v>Annie Cocker</v>
      </c>
      <c r="R36" s="23">
        <v>1660</v>
      </c>
      <c r="S36" s="27">
        <f t="shared" si="5"/>
        <v>122</v>
      </c>
      <c r="T36" s="23">
        <v>600</v>
      </c>
      <c r="U36" s="27">
        <f t="shared" si="6"/>
        <v>100</v>
      </c>
      <c r="V36" s="23">
        <v>43</v>
      </c>
      <c r="W36" s="27">
        <f t="shared" si="7"/>
        <v>116</v>
      </c>
      <c r="X36" s="23">
        <v>192</v>
      </c>
      <c r="Y36" s="27">
        <f t="shared" si="8"/>
        <v>104</v>
      </c>
      <c r="Z36" s="23">
        <v>480</v>
      </c>
      <c r="AA36" s="27">
        <f t="shared" si="9"/>
        <v>96</v>
      </c>
      <c r="AB36" s="28">
        <f t="shared" si="17"/>
        <v>538</v>
      </c>
      <c r="AC36" s="46" t="str">
        <f t="shared" si="18"/>
        <v>*</v>
      </c>
      <c r="AD36" s="46">
        <f t="shared" si="19"/>
        <v>10</v>
      </c>
      <c r="AE36" s="22">
        <f t="shared" si="10"/>
        <v>1011</v>
      </c>
      <c r="AF36" s="41">
        <f t="shared" si="20"/>
        <v>101.1</v>
      </c>
      <c r="AG36" s="42">
        <f t="shared" si="24"/>
        <v>6</v>
      </c>
      <c r="AH36" s="33" t="str">
        <f t="shared" si="21"/>
        <v>F</v>
      </c>
      <c r="AI36" s="38" t="str">
        <f t="shared" si="22"/>
        <v>Annie Cocker</v>
      </c>
      <c r="AJ36">
        <f t="shared" si="25"/>
        <v>5</v>
      </c>
      <c r="AK36">
        <f t="shared" si="13"/>
        <v>12</v>
      </c>
      <c r="AL36">
        <f t="shared" si="23"/>
        <v>11</v>
      </c>
      <c r="AM36" s="58">
        <v>11</v>
      </c>
      <c r="AN36" t="s">
        <v>78</v>
      </c>
    </row>
    <row r="37" spans="1:39" ht="12.75">
      <c r="A37" s="25" t="s">
        <v>62</v>
      </c>
      <c r="B37" s="26">
        <v>35716</v>
      </c>
      <c r="C37" s="36">
        <f ca="1" t="shared" si="14"/>
        <v>11</v>
      </c>
      <c r="D37" s="25" t="s">
        <v>20</v>
      </c>
      <c r="E37" s="30">
        <v>6.38</v>
      </c>
      <c r="F37" s="27">
        <f t="shared" si="0"/>
        <v>88</v>
      </c>
      <c r="G37" s="23">
        <v>13.64</v>
      </c>
      <c r="H37" s="27">
        <f t="shared" si="1"/>
        <v>66</v>
      </c>
      <c r="I37" s="23">
        <v>7.64</v>
      </c>
      <c r="J37" s="27">
        <f t="shared" si="2"/>
        <v>82</v>
      </c>
      <c r="K37" s="23">
        <v>91</v>
      </c>
      <c r="L37" s="27">
        <f t="shared" si="3"/>
        <v>94</v>
      </c>
      <c r="M37" s="23">
        <v>287</v>
      </c>
      <c r="N37" s="27">
        <f t="shared" si="4"/>
        <v>77</v>
      </c>
      <c r="O37" s="28">
        <f>F37+H37+J37+L37+N37</f>
        <v>407</v>
      </c>
      <c r="P37" s="29"/>
      <c r="Q37" s="25" t="str">
        <f>A37</f>
        <v>Martha McKerlie</v>
      </c>
      <c r="R37" s="23">
        <v>1040</v>
      </c>
      <c r="S37" s="27">
        <f t="shared" si="5"/>
        <v>91</v>
      </c>
      <c r="T37" s="23">
        <v>480</v>
      </c>
      <c r="U37" s="27">
        <f t="shared" si="6"/>
        <v>88</v>
      </c>
      <c r="V37" s="23">
        <v>25</v>
      </c>
      <c r="W37" s="27">
        <f t="shared" si="7"/>
        <v>80</v>
      </c>
      <c r="X37" s="23">
        <v>143</v>
      </c>
      <c r="Y37" s="27">
        <f t="shared" si="8"/>
        <v>79</v>
      </c>
      <c r="Z37" s="23">
        <v>395</v>
      </c>
      <c r="AA37" s="27">
        <f t="shared" si="9"/>
        <v>79</v>
      </c>
      <c r="AB37" s="28">
        <f>S37+U37+W37+Y37+AA37</f>
        <v>417</v>
      </c>
      <c r="AC37" s="46" t="str">
        <f>IF(COUNTIF(E37:AA37,0)=0,"*","")</f>
        <v>*</v>
      </c>
      <c r="AD37" s="46">
        <f t="shared" si="19"/>
        <v>10</v>
      </c>
      <c r="AE37" s="22">
        <f>O37+AB37</f>
        <v>824</v>
      </c>
      <c r="AF37" s="41">
        <f>AE37/(COUNT(F37,H37,J37,L37,N37,S37,U37,W37,Y37,AA37)-COUNTIF(E37:AA37,0))</f>
        <v>82.4</v>
      </c>
      <c r="AG37" s="42">
        <f t="shared" si="24"/>
        <v>22</v>
      </c>
      <c r="AH37" s="33" t="str">
        <f>D37</f>
        <v>F</v>
      </c>
      <c r="AI37" s="38" t="str">
        <f>A37</f>
        <v>Martha McKerlie</v>
      </c>
      <c r="AJ37">
        <f t="shared" si="25"/>
        <v>20</v>
      </c>
      <c r="AK37">
        <f t="shared" si="13"/>
        <v>30</v>
      </c>
      <c r="AL37">
        <f t="shared" si="23"/>
        <v>11</v>
      </c>
      <c r="AM37" s="58">
        <v>11</v>
      </c>
    </row>
    <row r="38" spans="1:39" ht="12.75">
      <c r="A38" s="25" t="s">
        <v>63</v>
      </c>
      <c r="B38" s="26">
        <v>34905</v>
      </c>
      <c r="C38" s="25">
        <f ca="1" t="shared" si="14"/>
        <v>13</v>
      </c>
      <c r="D38" s="25" t="s">
        <v>20</v>
      </c>
      <c r="E38" s="55">
        <v>6.38</v>
      </c>
      <c r="F38" s="27">
        <f t="shared" si="0"/>
        <v>88</v>
      </c>
      <c r="G38" s="30">
        <v>14.1</v>
      </c>
      <c r="H38" s="27">
        <f t="shared" si="1"/>
        <v>59</v>
      </c>
      <c r="I38" s="23">
        <v>8.09</v>
      </c>
      <c r="J38" s="27">
        <f t="shared" si="2"/>
        <v>73</v>
      </c>
      <c r="K38" s="23">
        <v>97</v>
      </c>
      <c r="L38" s="27">
        <f t="shared" si="3"/>
        <v>88</v>
      </c>
      <c r="M38" s="57"/>
      <c r="N38" s="27">
        <f t="shared" si="4"/>
        <v>0</v>
      </c>
      <c r="O38" s="28">
        <f>F38+H38+J38+L38+N38</f>
        <v>308</v>
      </c>
      <c r="P38" s="29"/>
      <c r="Q38" s="25" t="str">
        <f>A38</f>
        <v>Sophie Clinton</v>
      </c>
      <c r="R38" s="54">
        <v>1325</v>
      </c>
      <c r="S38" s="27">
        <f t="shared" si="5"/>
        <v>105</v>
      </c>
      <c r="T38" s="23">
        <v>640</v>
      </c>
      <c r="U38" s="27">
        <f t="shared" si="6"/>
        <v>104</v>
      </c>
      <c r="V38" s="54">
        <v>33</v>
      </c>
      <c r="W38" s="27">
        <f t="shared" si="7"/>
        <v>96</v>
      </c>
      <c r="X38" s="23">
        <v>155</v>
      </c>
      <c r="Y38" s="27">
        <f t="shared" si="8"/>
        <v>85</v>
      </c>
      <c r="Z38" s="54">
        <v>435</v>
      </c>
      <c r="AA38" s="27">
        <f t="shared" si="9"/>
        <v>87</v>
      </c>
      <c r="AB38" s="28">
        <f>S38+U38+W38+Y38+AA38</f>
        <v>477</v>
      </c>
      <c r="AC38" s="46">
        <f>IF(COUNTIF(E38:AA38,0)=0,"*","")</f>
      </c>
      <c r="AD38" s="46">
        <f t="shared" si="19"/>
        <v>9</v>
      </c>
      <c r="AE38" s="22">
        <f>O38+AB38</f>
        <v>785</v>
      </c>
      <c r="AF38" s="41">
        <f>AE38/(COUNT(F38,H38,J38,L38,N38,S38,U38,W38,Y38,AA38)-COUNTIF(E38:AA38,0))</f>
        <v>87.22222222222223</v>
      </c>
      <c r="AG38" s="42">
        <f t="shared" si="24"/>
        <v>17</v>
      </c>
      <c r="AH38" s="33" t="str">
        <f>D38</f>
        <v>F</v>
      </c>
      <c r="AI38" s="38" t="str">
        <f>A38</f>
        <v>Sophie Clinton</v>
      </c>
      <c r="AJ38">
        <f t="shared" si="25"/>
        <v>22</v>
      </c>
      <c r="AK38">
        <f t="shared" si="13"/>
        <v>32</v>
      </c>
      <c r="AL38">
        <f t="shared" si="23"/>
        <v>13</v>
      </c>
      <c r="AM38" s="58">
        <v>13</v>
      </c>
    </row>
    <row r="39" spans="1:30" ht="12.75">
      <c r="A39" s="25"/>
      <c r="B39" s="25"/>
      <c r="C39" s="25"/>
      <c r="D39" s="25"/>
      <c r="E39" s="23"/>
      <c r="F39" s="27"/>
      <c r="G39" s="23"/>
      <c r="H39" s="27"/>
      <c r="I39" s="23"/>
      <c r="J39" s="27"/>
      <c r="K39" s="23"/>
      <c r="L39" s="27"/>
      <c r="M39" s="23"/>
      <c r="N39" s="27"/>
      <c r="O39" s="28"/>
      <c r="P39" s="29"/>
      <c r="Q39" s="25"/>
      <c r="R39" s="23"/>
      <c r="S39" s="27"/>
      <c r="T39" s="23"/>
      <c r="U39" s="27"/>
      <c r="V39" s="23"/>
      <c r="W39" s="27"/>
      <c r="X39" s="23"/>
      <c r="Y39" s="27"/>
      <c r="Z39" s="23"/>
      <c r="AA39" s="27"/>
      <c r="AB39" s="28"/>
      <c r="AC39" s="46"/>
      <c r="AD39" s="46"/>
    </row>
    <row r="40" spans="1:30" ht="12.75">
      <c r="A40" s="25"/>
      <c r="B40" s="25"/>
      <c r="C40" s="25"/>
      <c r="D40" s="25"/>
      <c r="E40" s="23"/>
      <c r="F40" s="27"/>
      <c r="G40" s="23"/>
      <c r="H40" s="27"/>
      <c r="I40" s="23"/>
      <c r="J40" s="27"/>
      <c r="K40" s="23"/>
      <c r="L40" s="27"/>
      <c r="M40" s="23"/>
      <c r="N40" s="27"/>
      <c r="O40" s="28"/>
      <c r="P40" s="29"/>
      <c r="Q40" s="25"/>
      <c r="R40" s="23"/>
      <c r="S40" s="27"/>
      <c r="T40" s="23"/>
      <c r="U40" s="27"/>
      <c r="V40" s="23"/>
      <c r="W40" s="27"/>
      <c r="X40" s="23"/>
      <c r="Y40" s="27"/>
      <c r="Z40" s="23"/>
      <c r="AA40" s="27"/>
      <c r="AB40" s="28"/>
      <c r="AC40" s="46"/>
      <c r="AD40" s="46"/>
    </row>
    <row r="41" spans="1:30" ht="12.75">
      <c r="A41" s="25"/>
      <c r="B41" s="25"/>
      <c r="C41" s="25"/>
      <c r="D41" s="25"/>
      <c r="E41" s="23"/>
      <c r="F41" s="27"/>
      <c r="G41" s="23"/>
      <c r="H41" s="27"/>
      <c r="I41" s="23"/>
      <c r="J41" s="27"/>
      <c r="K41" s="23"/>
      <c r="L41" s="27"/>
      <c r="M41" s="23"/>
      <c r="N41" s="27"/>
      <c r="O41" s="28"/>
      <c r="P41" s="29"/>
      <c r="Q41" s="25"/>
      <c r="R41" s="23"/>
      <c r="S41" s="27"/>
      <c r="T41" s="23"/>
      <c r="U41" s="27"/>
      <c r="V41" s="23"/>
      <c r="W41" s="27"/>
      <c r="X41" s="23"/>
      <c r="Y41" s="27"/>
      <c r="Z41" s="23"/>
      <c r="AA41" s="27"/>
      <c r="AB41" s="28"/>
      <c r="AC41" s="46"/>
      <c r="AD41" s="46"/>
    </row>
    <row r="42" spans="4:26" ht="12.75">
      <c r="D42" s="46" t="s">
        <v>64</v>
      </c>
      <c r="E42" s="20">
        <f>COUNTBLANK(E2:E38)</f>
        <v>3</v>
      </c>
      <c r="G42" s="52">
        <f>COUNTBLANK(G2:G38)</f>
        <v>3</v>
      </c>
      <c r="I42" s="52">
        <f>COUNTBLANK(I2:I38)</f>
        <v>3</v>
      </c>
      <c r="K42" s="52">
        <f>COUNTBLANK(K2:K38)</f>
        <v>4</v>
      </c>
      <c r="M42" s="52">
        <f>COUNTBLANK(M2:M38)</f>
        <v>4</v>
      </c>
      <c r="R42" s="52">
        <f>COUNTBLANK(R2:R38)</f>
        <v>4</v>
      </c>
      <c r="T42" s="52">
        <f>COUNTBLANK(T2:T38)</f>
        <v>3</v>
      </c>
      <c r="V42" s="52">
        <f>COUNTBLANK(V2:V38)</f>
        <v>4</v>
      </c>
      <c r="X42" s="52">
        <f>COUNTBLANK(X2:X38)</f>
        <v>2</v>
      </c>
      <c r="Z42" s="52">
        <f>COUNTBLANK(Z2:Z38)</f>
        <v>3</v>
      </c>
    </row>
    <row r="67" ht="12.75">
      <c r="B67" s="34"/>
    </row>
    <row r="68" ht="12.75">
      <c r="B68" s="34"/>
    </row>
    <row r="69" ht="12.75">
      <c r="B69" s="34"/>
    </row>
    <row r="70" spans="1:2" ht="12.75">
      <c r="A70" s="53"/>
      <c r="B70" s="34"/>
    </row>
    <row r="71" spans="1:2" ht="12.75">
      <c r="A71" s="53"/>
      <c r="B71" s="34"/>
    </row>
    <row r="72" spans="1:2" ht="12.75">
      <c r="A72" s="53"/>
      <c r="B72" s="34"/>
    </row>
  </sheetData>
  <conditionalFormatting sqref="AI2:AI38">
    <cfRule type="expression" priority="1" dxfId="0" stopIfTrue="1">
      <formula>AH2="M"</formula>
    </cfRule>
    <cfRule type="expression" priority="2" dxfId="1" stopIfTrue="1">
      <formula>AH2="F"</formula>
    </cfRule>
  </conditionalFormatting>
  <conditionalFormatting sqref="AJ2:AK38">
    <cfRule type="expression" priority="3" dxfId="0" stopIfTrue="1">
      <formula>AH2="m"</formula>
    </cfRule>
    <cfRule type="expression" priority="4" dxfId="1" stopIfTrue="1">
      <formula>AH2="f"</formula>
    </cfRule>
  </conditionalFormatting>
  <conditionalFormatting sqref="AH2:AH38">
    <cfRule type="cellIs" priority="5" dxfId="0" operator="between" stopIfTrue="1">
      <formula>"M"</formula>
      <formula>"M"</formula>
    </cfRule>
    <cfRule type="cellIs" priority="6" dxfId="1" operator="between" stopIfTrue="1">
      <formula>"F"</formula>
      <formula>"F"</formula>
    </cfRule>
  </conditionalFormatting>
  <printOptions/>
  <pageMargins left="0.75" right="0.75" top="0.49" bottom="0.53" header="0.5" footer="0.5"/>
  <pageSetup fitToWidth="2" fitToHeight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 Publications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Rose</dc:creator>
  <cp:keywords/>
  <dc:description/>
  <cp:lastModifiedBy>Adam Rose</cp:lastModifiedBy>
  <cp:lastPrinted>2009-03-09T20:25:18Z</cp:lastPrinted>
  <dcterms:created xsi:type="dcterms:W3CDTF">2005-10-13T07:47:13Z</dcterms:created>
  <dcterms:modified xsi:type="dcterms:W3CDTF">2009-03-17T03:17:50Z</dcterms:modified>
  <cp:category/>
  <cp:version/>
  <cp:contentType/>
  <cp:contentStatus/>
</cp:coreProperties>
</file>